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omments21.xml" ContentType="application/vnd.openxmlformats-officedocument.spreadsheetml.comments+xml"/>
  <Override PartName="/xl/drawings/drawing22.xml" ContentType="application/vnd.openxmlformats-officedocument.drawing+xml"/>
  <Override PartName="/xl/comments22.xml" ContentType="application/vnd.openxmlformats-officedocument.spreadsheetml.comments+xml"/>
  <Override PartName="/xl/drawings/drawing23.xml" ContentType="application/vnd.openxmlformats-officedocument.drawing+xml"/>
  <Override PartName="/xl/comments23.xml" ContentType="application/vnd.openxmlformats-officedocument.spreadsheetml.comments+xml"/>
  <Override PartName="/xl/drawings/drawing24.xml" ContentType="application/vnd.openxmlformats-officedocument.drawing+xml"/>
  <Override PartName="/xl/comments24.xml" ContentType="application/vnd.openxmlformats-officedocument.spreadsheetml.comments+xml"/>
  <Override PartName="/xl/drawings/drawing25.xml" ContentType="application/vnd.openxmlformats-officedocument.drawing+xml"/>
  <Override PartName="/xl/comments25.xml" ContentType="application/vnd.openxmlformats-officedocument.spreadsheetml.comments+xml"/>
  <Override PartName="/xl/drawings/drawing26.xml" ContentType="application/vnd.openxmlformats-officedocument.drawing+xml"/>
  <Override PartName="/xl/comments26.xml" ContentType="application/vnd.openxmlformats-officedocument.spreadsheetml.comments+xml"/>
  <Override PartName="/xl/drawings/drawing27.xml" ContentType="application/vnd.openxmlformats-officedocument.drawing+xml"/>
  <Override PartName="/xl/comments27.xml" ContentType="application/vnd.openxmlformats-officedocument.spreadsheetml.comments+xml"/>
  <Override PartName="/xl/drawings/drawing28.xml" ContentType="application/vnd.openxmlformats-officedocument.drawing+xml"/>
  <Override PartName="/xl/comments28.xml" ContentType="application/vnd.openxmlformats-officedocument.spreadsheetml.comments+xml"/>
  <Override PartName="/xl/drawings/drawing29.xml" ContentType="application/vnd.openxmlformats-officedocument.drawing+xml"/>
  <Override PartName="/xl/comments29.xml" ContentType="application/vnd.openxmlformats-officedocument.spreadsheetml.comments+xml"/>
  <Override PartName="/xl/drawings/drawing30.xml" ContentType="application/vnd.openxmlformats-officedocument.drawing+xml"/>
  <Override PartName="/xl/comments30.xml" ContentType="application/vnd.openxmlformats-officedocument.spreadsheetml.comments+xml"/>
  <Override PartName="/xl/drawings/drawing31.xml" ContentType="application/vnd.openxmlformats-officedocument.drawing+xml"/>
  <Override PartName="/xl/comments31.xml" ContentType="application/vnd.openxmlformats-officedocument.spreadsheetml.comments+xml"/>
  <Override PartName="/xl/drawings/drawing32.xml" ContentType="application/vnd.openxmlformats-officedocument.drawing+xml"/>
  <Override PartName="/xl/comments3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amlaeuropaeu.sharepoint.com/sites/AMLA-Riskmodelandselectionproject/Shared Documents/General/Testing_Exercise/Data_Collection/Template and Instructions/"/>
    </mc:Choice>
  </mc:AlternateContent>
  <xr:revisionPtr revIDLastSave="0" documentId="8_{FF38B742-D1D4-4C64-A936-DF453A35C937}" xr6:coauthVersionLast="47" xr6:coauthVersionMax="47" xr10:uidLastSave="{00000000-0000-0000-0000-000000000000}"/>
  <workbookProtection workbookAlgorithmName="SHA-512" workbookHashValue="sDha/GVX7Ys/DbGV1XYU7mMuFwn5fNOCF85xiHQRsTkTzqKJd4vl6i77nmy3IY+QwbCrBkrSD7Lw0Fw4M/Heuw==" workbookSaltValue="sf/jQHZZN712fYYZQ31DOg==" workbookSpinCount="100000" lockStructure="1"/>
  <bookViews>
    <workbookView xWindow="-110" yWindow="-110" windowWidth="19420" windowHeight="11500" tabRatio="896" xr2:uid="{B7A6AB4B-81D0-4275-885F-5178D1E5DE44}"/>
  </bookViews>
  <sheets>
    <sheet name="DataQualityDashboard" sheetId="88" r:id="rId1"/>
    <sheet name="AML.01.01" sheetId="50" r:id="rId2"/>
    <sheet name="AML.01.02" sheetId="51" r:id="rId3"/>
    <sheet name="AML.02.01" sheetId="34" r:id="rId4"/>
    <sheet name="AML.03.01" sheetId="35" r:id="rId5"/>
    <sheet name="AML.03.02" sheetId="37" r:id="rId6"/>
    <sheet name="AML.03.03" sheetId="38" r:id="rId7"/>
    <sheet name="AML.03.04" sheetId="39" r:id="rId8"/>
    <sheet name="AML.03.05" sheetId="40" r:id="rId9"/>
    <sheet name="AML.03.06" sheetId="43" r:id="rId10"/>
    <sheet name="AML.04.01" sheetId="41" r:id="rId11"/>
    <sheet name="AML.04.02" sheetId="42" r:id="rId12"/>
    <sheet name="AML.04.03" sheetId="44" r:id="rId13"/>
    <sheet name="AML.04.04" sheetId="46" r:id="rId14"/>
    <sheet name="AML.04.05" sheetId="47" r:id="rId15"/>
    <sheet name="AML.04.06" sheetId="48" r:id="rId16"/>
    <sheet name="AML.04.07" sheetId="49" r:id="rId17"/>
    <sheet name="AML.04.08" sheetId="52" r:id="rId18"/>
    <sheet name="AML.04.09" sheetId="55" r:id="rId19"/>
    <sheet name="AML.04.10" sheetId="53" r:id="rId20"/>
    <sheet name="AML.04.11" sheetId="56" r:id="rId21"/>
    <sheet name="AML.04.12" sheetId="57" r:id="rId22"/>
    <sheet name="AML.04.13" sheetId="59" r:id="rId23"/>
    <sheet name="AML.04.14" sheetId="60" r:id="rId24"/>
    <sheet name="AML.05.01" sheetId="62" r:id="rId25"/>
    <sheet name="AML.06.01" sheetId="63" r:id="rId26"/>
    <sheet name="AML.07.01" sheetId="64" r:id="rId27"/>
    <sheet name="AML.07.02" sheetId="65" r:id="rId28"/>
    <sheet name="AML.07.03" sheetId="66" r:id="rId29"/>
    <sheet name="AML.07.04" sheetId="67" r:id="rId30"/>
    <sheet name="AML.07.05" sheetId="68" r:id="rId31"/>
    <sheet name="AML.07.06" sheetId="69" r:id="rId32"/>
    <sheet name="AML.07.07" sheetId="70" r:id="rId33"/>
    <sheet name="Lists" sheetId="78" r:id="rId34"/>
    <sheet name="Validations_ext" sheetId="87" r:id="rId35"/>
  </sheets>
  <definedNames>
    <definedName name="_xlnm._FilterDatabase" localSheetId="33" hidden="1">Lists!$A$1:$E$60</definedName>
    <definedName name="_xlnm._FilterDatabase" localSheetId="34" hidden="1">Validations_ext!$A$1:$K$578</definedName>
    <definedName name="LIST_AMLA_00001">Lists!$D$2:$D$60</definedName>
    <definedName name="LIST_AMLA_00002">Lists!$I$2:$I$12</definedName>
    <definedName name="LIST_AMLA_00003">Lists!$M$2:$M$28</definedName>
    <definedName name="LIST_AMLA_00004">Lists!$Q$2:$Q$8</definedName>
    <definedName name="LIST_AMLA_00005">Lists!$U$2:$U$251</definedName>
    <definedName name="LIST_AMLA_00006">Lists!$Y$2:$Y$3</definedName>
    <definedName name="LIST_AMLA_00007">Lists!$AC$2:$AC$33</definedName>
    <definedName name="LIST_AMLA_00008">Lists!$AG$2:$AG$30</definedName>
    <definedName name="LIST_AMLA_00009">Lists!$AK$2:$AK$6</definedName>
    <definedName name="LIST_AMLA_00010">Lists!$AO$2:$AO$4</definedName>
    <definedName name="LIST_AMLA_00011">Lists!$AS$2:$AS$3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0" i="88" l="1"/>
  <c r="G38" i="88"/>
  <c r="G10" i="88"/>
  <c r="I38" i="88" l="1"/>
  <c r="I7" i="87"/>
  <c r="I578" i="87" a="1"/>
  <c r="I578" i="87" s="1"/>
  <c r="I66" i="87" a="1"/>
  <c r="I66" i="87" s="1"/>
  <c r="I65" i="87" a="1"/>
  <c r="I65" i="87" s="1"/>
  <c r="I64" i="87" a="1"/>
  <c r="I64" i="87" s="1"/>
  <c r="I63" i="87" a="1"/>
  <c r="I63" i="87" s="1"/>
  <c r="I62" i="87" a="1"/>
  <c r="I62" i="87" s="1"/>
  <c r="F201" i="51"/>
  <c r="F202" i="51"/>
  <c r="F203" i="51"/>
  <c r="F204" i="51"/>
  <c r="F205" i="51"/>
  <c r="F206" i="51"/>
  <c r="F207" i="51"/>
  <c r="F208" i="51"/>
  <c r="F209" i="51"/>
  <c r="F210" i="51"/>
  <c r="F211" i="51"/>
  <c r="F212" i="51"/>
  <c r="F213" i="51"/>
  <c r="F214" i="51"/>
  <c r="F215" i="51"/>
  <c r="F216" i="51"/>
  <c r="F217" i="51"/>
  <c r="F218" i="51"/>
  <c r="F219" i="51"/>
  <c r="F220" i="51"/>
  <c r="F221" i="51"/>
  <c r="F222" i="51"/>
  <c r="F223" i="51"/>
  <c r="F224" i="51"/>
  <c r="F225" i="51"/>
  <c r="F226" i="51"/>
  <c r="F227" i="51"/>
  <c r="F228" i="51"/>
  <c r="F229" i="51"/>
  <c r="F230" i="51"/>
  <c r="F231" i="51"/>
  <c r="F232" i="51"/>
  <c r="F233" i="51"/>
  <c r="F234" i="51"/>
  <c r="F235" i="51"/>
  <c r="F236" i="51"/>
  <c r="F237" i="51"/>
  <c r="F238" i="51"/>
  <c r="F239" i="51"/>
  <c r="F240" i="51"/>
  <c r="F241" i="51"/>
  <c r="F242" i="51"/>
  <c r="F243" i="51"/>
  <c r="F244" i="51"/>
  <c r="F245" i="51"/>
  <c r="F246" i="51"/>
  <c r="F247" i="51"/>
  <c r="F248" i="51"/>
  <c r="F249" i="51"/>
  <c r="F250" i="51"/>
  <c r="F251" i="51"/>
  <c r="F252" i="51"/>
  <c r="F253" i="51"/>
  <c r="F254" i="51"/>
  <c r="F255" i="51"/>
  <c r="F256" i="51"/>
  <c r="F257" i="51"/>
  <c r="F258" i="51"/>
  <c r="F259" i="51"/>
  <c r="F260" i="51"/>
  <c r="F261" i="51"/>
  <c r="F262" i="51"/>
  <c r="F263" i="51"/>
  <c r="F264" i="51"/>
  <c r="F265" i="51"/>
  <c r="F266" i="51"/>
  <c r="F267" i="51"/>
  <c r="F268" i="51"/>
  <c r="F269" i="51"/>
  <c r="F270" i="51"/>
  <c r="F271" i="51"/>
  <c r="F272" i="51"/>
  <c r="F273" i="51"/>
  <c r="F274" i="51"/>
  <c r="F275" i="51"/>
  <c r="F276" i="51"/>
  <c r="F277" i="51"/>
  <c r="F278" i="51"/>
  <c r="F279" i="51"/>
  <c r="F280" i="51"/>
  <c r="F281" i="51"/>
  <c r="F282" i="51"/>
  <c r="F283" i="51"/>
  <c r="F284" i="51"/>
  <c r="F285" i="51"/>
  <c r="F286" i="51"/>
  <c r="F287" i="51"/>
  <c r="F288" i="51"/>
  <c r="F289" i="51"/>
  <c r="F290" i="51"/>
  <c r="F291" i="51"/>
  <c r="F292" i="51"/>
  <c r="F293" i="51"/>
  <c r="F294" i="51"/>
  <c r="F295" i="51"/>
  <c r="F296" i="51"/>
  <c r="F297" i="51"/>
  <c r="F298" i="51"/>
  <c r="F299" i="51"/>
  <c r="F300" i="51"/>
  <c r="F301" i="51"/>
  <c r="F302" i="51"/>
  <c r="F303" i="51"/>
  <c r="F304" i="51"/>
  <c r="F305" i="51"/>
  <c r="F306" i="51"/>
  <c r="F307" i="51"/>
  <c r="F308" i="51"/>
  <c r="F309" i="51"/>
  <c r="F310" i="51"/>
  <c r="F311" i="51"/>
  <c r="F312" i="51"/>
  <c r="F313" i="51"/>
  <c r="F314" i="51"/>
  <c r="F315" i="51"/>
  <c r="F316" i="51"/>
  <c r="F317" i="51"/>
  <c r="F318" i="51"/>
  <c r="F319" i="51"/>
  <c r="F320" i="51"/>
  <c r="F321" i="51"/>
  <c r="F322" i="51"/>
  <c r="F323" i="51"/>
  <c r="F324" i="51"/>
  <c r="F325" i="51"/>
  <c r="F326" i="51"/>
  <c r="F327" i="51"/>
  <c r="F328" i="51"/>
  <c r="F329" i="51"/>
  <c r="F330" i="51"/>
  <c r="F331" i="51"/>
  <c r="F332" i="51"/>
  <c r="F333" i="51"/>
  <c r="F334" i="51"/>
  <c r="F335" i="51"/>
  <c r="F336" i="51"/>
  <c r="F337" i="51"/>
  <c r="F338" i="51"/>
  <c r="F339" i="51"/>
  <c r="F340" i="51"/>
  <c r="F341" i="51"/>
  <c r="F342" i="51"/>
  <c r="F343" i="51"/>
  <c r="F344" i="51"/>
  <c r="F345" i="51"/>
  <c r="F346" i="51"/>
  <c r="F347" i="51"/>
  <c r="F348" i="51"/>
  <c r="F349" i="51"/>
  <c r="F350" i="51"/>
  <c r="F351" i="51"/>
  <c r="F352" i="51"/>
  <c r="F353" i="51"/>
  <c r="F354" i="51"/>
  <c r="F355" i="51"/>
  <c r="F356" i="51"/>
  <c r="F357" i="51"/>
  <c r="F358" i="51"/>
  <c r="F359" i="51"/>
  <c r="F360" i="51"/>
  <c r="F361" i="51"/>
  <c r="F362" i="51"/>
  <c r="F363" i="51"/>
  <c r="F364" i="51"/>
  <c r="F365" i="51"/>
  <c r="F366" i="51"/>
  <c r="F367" i="51"/>
  <c r="F368" i="51"/>
  <c r="F369" i="51"/>
  <c r="F370" i="51"/>
  <c r="F371" i="51"/>
  <c r="F372" i="51"/>
  <c r="F373" i="51"/>
  <c r="F374" i="51"/>
  <c r="F375" i="51"/>
  <c r="F376" i="51"/>
  <c r="F377" i="51"/>
  <c r="F378" i="51"/>
  <c r="F379" i="51"/>
  <c r="F380" i="51"/>
  <c r="F381" i="51"/>
  <c r="F382" i="51"/>
  <c r="F383" i="51"/>
  <c r="F384" i="51"/>
  <c r="F385" i="51"/>
  <c r="F386" i="51"/>
  <c r="F387" i="51"/>
  <c r="F388" i="51"/>
  <c r="F389" i="51"/>
  <c r="F390" i="51"/>
  <c r="F391" i="51"/>
  <c r="F392" i="51"/>
  <c r="F393" i="51"/>
  <c r="F394" i="51"/>
  <c r="F395" i="51"/>
  <c r="F396" i="51"/>
  <c r="F397" i="51"/>
  <c r="F398" i="51"/>
  <c r="F399" i="51"/>
  <c r="F400" i="51"/>
  <c r="F401" i="51"/>
  <c r="F402" i="51"/>
  <c r="F403" i="51"/>
  <c r="F404" i="51"/>
  <c r="F405" i="51"/>
  <c r="F406" i="51"/>
  <c r="F407" i="51"/>
  <c r="F408" i="51"/>
  <c r="F409" i="51"/>
  <c r="F410" i="51"/>
  <c r="F411" i="51"/>
  <c r="F412" i="51"/>
  <c r="F413" i="51"/>
  <c r="F414" i="51"/>
  <c r="F415" i="51"/>
  <c r="F416" i="51"/>
  <c r="F417" i="51"/>
  <c r="F418" i="51"/>
  <c r="F419" i="51"/>
  <c r="F420" i="51"/>
  <c r="F421" i="51"/>
  <c r="F422" i="51"/>
  <c r="F423" i="51"/>
  <c r="F424" i="51"/>
  <c r="F425" i="51"/>
  <c r="F426" i="51"/>
  <c r="F427" i="51"/>
  <c r="F428" i="51"/>
  <c r="F429" i="51"/>
  <c r="F430" i="51"/>
  <c r="F431" i="51"/>
  <c r="F432" i="51"/>
  <c r="F433" i="51"/>
  <c r="F434" i="51"/>
  <c r="F435" i="51"/>
  <c r="F436" i="51"/>
  <c r="F437" i="51"/>
  <c r="F438" i="51"/>
  <c r="F439" i="51"/>
  <c r="F440" i="51"/>
  <c r="F441" i="51"/>
  <c r="F442" i="51"/>
  <c r="F443" i="51"/>
  <c r="F444" i="51"/>
  <c r="F445" i="51"/>
  <c r="F446" i="51"/>
  <c r="F447" i="51"/>
  <c r="F448" i="51"/>
  <c r="F449" i="51"/>
  <c r="F450" i="51"/>
  <c r="F451" i="51"/>
  <c r="F452" i="51"/>
  <c r="F453" i="51"/>
  <c r="F454" i="51"/>
  <c r="F455" i="51"/>
  <c r="F456" i="51"/>
  <c r="F457" i="51"/>
  <c r="F458" i="51"/>
  <c r="F459" i="51"/>
  <c r="F460" i="51"/>
  <c r="F461" i="51"/>
  <c r="F462" i="51"/>
  <c r="F463" i="51"/>
  <c r="F464" i="51"/>
  <c r="F465" i="51"/>
  <c r="F466" i="51"/>
  <c r="F467" i="51"/>
  <c r="F468" i="51"/>
  <c r="F469" i="51"/>
  <c r="F470" i="51"/>
  <c r="F471" i="51"/>
  <c r="F472" i="51"/>
  <c r="F473" i="51"/>
  <c r="F474" i="51"/>
  <c r="F475" i="51"/>
  <c r="F476" i="51"/>
  <c r="F477" i="51"/>
  <c r="F478" i="51"/>
  <c r="F479" i="51"/>
  <c r="F480" i="51"/>
  <c r="F481" i="51"/>
  <c r="F482" i="51"/>
  <c r="F483" i="51"/>
  <c r="F484" i="51"/>
  <c r="F485" i="51"/>
  <c r="F486" i="51"/>
  <c r="F487" i="51"/>
  <c r="F488" i="51"/>
  <c r="F489" i="51"/>
  <c r="F490" i="51"/>
  <c r="F491" i="51"/>
  <c r="F492" i="51"/>
  <c r="F493" i="51"/>
  <c r="F494" i="51"/>
  <c r="F495" i="51"/>
  <c r="F496" i="51"/>
  <c r="F497" i="51"/>
  <c r="F498" i="51"/>
  <c r="F499" i="51"/>
  <c r="F500" i="51"/>
  <c r="F501" i="51"/>
  <c r="F502" i="51"/>
  <c r="F503" i="51"/>
  <c r="F504" i="51"/>
  <c r="F505" i="51"/>
  <c r="F506" i="51"/>
  <c r="F507" i="51"/>
  <c r="F508" i="51"/>
  <c r="F509" i="51"/>
  <c r="F510" i="51"/>
  <c r="F511" i="51"/>
  <c r="F512" i="51"/>
  <c r="F513" i="51"/>
  <c r="F514" i="51"/>
  <c r="F515" i="51"/>
  <c r="F516" i="51"/>
  <c r="F517" i="51"/>
  <c r="F518" i="51"/>
  <c r="F519" i="51"/>
  <c r="F520" i="51"/>
  <c r="F521" i="51"/>
  <c r="F522" i="51"/>
  <c r="F523" i="51"/>
  <c r="F524" i="51"/>
  <c r="F525" i="51"/>
  <c r="F526" i="51"/>
  <c r="F527" i="51"/>
  <c r="F528" i="51"/>
  <c r="F529" i="51"/>
  <c r="F530" i="51"/>
  <c r="F531" i="51"/>
  <c r="F532" i="51"/>
  <c r="F533" i="51"/>
  <c r="F534" i="51"/>
  <c r="F535" i="51"/>
  <c r="F536" i="51"/>
  <c r="F537" i="51"/>
  <c r="F538" i="51"/>
  <c r="F539" i="51"/>
  <c r="F540" i="51"/>
  <c r="F541" i="51"/>
  <c r="F542" i="51"/>
  <c r="F543" i="51"/>
  <c r="F544" i="51"/>
  <c r="F545" i="51"/>
  <c r="F546" i="51"/>
  <c r="F547" i="51"/>
  <c r="F548" i="51"/>
  <c r="F549" i="51"/>
  <c r="F550" i="51"/>
  <c r="F551" i="51"/>
  <c r="F552" i="51"/>
  <c r="F553" i="51"/>
  <c r="F554" i="51"/>
  <c r="F555" i="51"/>
  <c r="F556" i="51"/>
  <c r="F557" i="51"/>
  <c r="F558" i="51"/>
  <c r="F559" i="51"/>
  <c r="F560" i="51"/>
  <c r="F561" i="51"/>
  <c r="F562" i="51"/>
  <c r="F563" i="51"/>
  <c r="F564" i="51"/>
  <c r="F565" i="51"/>
  <c r="F566" i="51"/>
  <c r="F567" i="51"/>
  <c r="F568" i="51"/>
  <c r="F569" i="51"/>
  <c r="F570" i="51"/>
  <c r="F571" i="51"/>
  <c r="F572" i="51"/>
  <c r="F573" i="51"/>
  <c r="F574" i="51"/>
  <c r="F575" i="51"/>
  <c r="F576" i="51"/>
  <c r="F577" i="51"/>
  <c r="F578" i="51"/>
  <c r="F579" i="51"/>
  <c r="F580" i="51"/>
  <c r="F581" i="51"/>
  <c r="F582" i="51"/>
  <c r="F583" i="51"/>
  <c r="F584" i="51"/>
  <c r="F585" i="51"/>
  <c r="F586" i="51"/>
  <c r="F587" i="51"/>
  <c r="F588" i="51"/>
  <c r="F589" i="51"/>
  <c r="F590" i="51"/>
  <c r="F591" i="51"/>
  <c r="F592" i="51"/>
  <c r="F593" i="51"/>
  <c r="F594" i="51"/>
  <c r="F595" i="51"/>
  <c r="F596" i="51"/>
  <c r="F597" i="51"/>
  <c r="F598" i="51"/>
  <c r="F599" i="51"/>
  <c r="F600" i="51"/>
  <c r="F601" i="51"/>
  <c r="F602" i="51"/>
  <c r="F603" i="51"/>
  <c r="F604" i="51"/>
  <c r="F605" i="51"/>
  <c r="F606" i="51"/>
  <c r="F607" i="51"/>
  <c r="F608" i="51"/>
  <c r="F609" i="51"/>
  <c r="F610" i="51"/>
  <c r="F611" i="51"/>
  <c r="F612" i="51"/>
  <c r="F613" i="51"/>
  <c r="F614" i="51"/>
  <c r="F615" i="51"/>
  <c r="F616" i="51"/>
  <c r="F617" i="51"/>
  <c r="F618" i="51"/>
  <c r="F619" i="51"/>
  <c r="F620" i="51"/>
  <c r="F621" i="51"/>
  <c r="F622" i="51"/>
  <c r="F623" i="51"/>
  <c r="F624" i="51"/>
  <c r="F625" i="51"/>
  <c r="F626" i="51"/>
  <c r="F627" i="51"/>
  <c r="F628" i="51"/>
  <c r="F629" i="51"/>
  <c r="F630" i="51"/>
  <c r="F631" i="51"/>
  <c r="F632" i="51"/>
  <c r="F633" i="51"/>
  <c r="F634" i="51"/>
  <c r="F635" i="51"/>
  <c r="F636" i="51"/>
  <c r="F637" i="51"/>
  <c r="F638" i="51"/>
  <c r="F639" i="51"/>
  <c r="F640" i="51"/>
  <c r="F641" i="51"/>
  <c r="F642" i="51"/>
  <c r="F643" i="51"/>
  <c r="F644" i="51"/>
  <c r="F645" i="51"/>
  <c r="F646" i="51"/>
  <c r="F647" i="51"/>
  <c r="F648" i="51"/>
  <c r="F649" i="51"/>
  <c r="F650" i="51"/>
  <c r="F651" i="51"/>
  <c r="F652" i="51"/>
  <c r="F653" i="51"/>
  <c r="F654" i="51"/>
  <c r="F655" i="51"/>
  <c r="F656" i="51"/>
  <c r="F657" i="51"/>
  <c r="F658" i="51"/>
  <c r="F659" i="51"/>
  <c r="F660" i="51"/>
  <c r="F661" i="51"/>
  <c r="F662" i="51"/>
  <c r="F663" i="51"/>
  <c r="F664" i="51"/>
  <c r="F665" i="51"/>
  <c r="F666" i="51"/>
  <c r="F667" i="51"/>
  <c r="F668" i="51"/>
  <c r="F669" i="51"/>
  <c r="F670" i="51"/>
  <c r="F671" i="51"/>
  <c r="F672" i="51"/>
  <c r="F673" i="51"/>
  <c r="F674" i="51"/>
  <c r="F675" i="51"/>
  <c r="F676" i="51"/>
  <c r="F677" i="51"/>
  <c r="F678" i="51"/>
  <c r="F679" i="51"/>
  <c r="F680" i="51"/>
  <c r="F681" i="51"/>
  <c r="F682" i="51"/>
  <c r="F683" i="51"/>
  <c r="F684" i="51"/>
  <c r="F685" i="51"/>
  <c r="F686" i="51"/>
  <c r="F687" i="51"/>
  <c r="F688" i="51"/>
  <c r="F689" i="51"/>
  <c r="F690" i="51"/>
  <c r="F691" i="51"/>
  <c r="F692" i="51"/>
  <c r="F693" i="51"/>
  <c r="F694" i="51"/>
  <c r="F695" i="51"/>
  <c r="F696" i="51"/>
  <c r="F697" i="51"/>
  <c r="F698" i="51"/>
  <c r="F699" i="51"/>
  <c r="F700" i="51"/>
  <c r="F701" i="51"/>
  <c r="F702" i="51"/>
  <c r="F703" i="51"/>
  <c r="F704" i="51"/>
  <c r="F705" i="51"/>
  <c r="F706" i="51"/>
  <c r="F707" i="51"/>
  <c r="F708" i="51"/>
  <c r="F709" i="51"/>
  <c r="F710" i="51"/>
  <c r="F711" i="51"/>
  <c r="F712" i="51"/>
  <c r="F713" i="51"/>
  <c r="F714" i="51"/>
  <c r="F715" i="51"/>
  <c r="F716" i="51"/>
  <c r="F717" i="51"/>
  <c r="F718" i="51"/>
  <c r="F719" i="51"/>
  <c r="F720" i="51"/>
  <c r="F721" i="51"/>
  <c r="F722" i="51"/>
  <c r="F723" i="51"/>
  <c r="F724" i="51"/>
  <c r="F725" i="51"/>
  <c r="F726" i="51"/>
  <c r="F727" i="51"/>
  <c r="F728" i="51"/>
  <c r="F729" i="51"/>
  <c r="F730" i="51"/>
  <c r="F731" i="51"/>
  <c r="F732" i="51"/>
  <c r="F733" i="51"/>
  <c r="F734" i="51"/>
  <c r="F735" i="51"/>
  <c r="F736" i="51"/>
  <c r="F737" i="51"/>
  <c r="F738" i="51"/>
  <c r="F739" i="51"/>
  <c r="F740" i="51"/>
  <c r="F741" i="51"/>
  <c r="F742" i="51"/>
  <c r="F743" i="51"/>
  <c r="F744" i="51"/>
  <c r="F745" i="51"/>
  <c r="F746" i="51"/>
  <c r="F747" i="51"/>
  <c r="F748" i="51"/>
  <c r="F749" i="51"/>
  <c r="F750" i="51"/>
  <c r="F751" i="51"/>
  <c r="F752" i="51"/>
  <c r="F753" i="51"/>
  <c r="F754" i="51"/>
  <c r="F755" i="51"/>
  <c r="F756" i="51"/>
  <c r="F757" i="51"/>
  <c r="F758" i="51"/>
  <c r="F759" i="51"/>
  <c r="F760" i="51"/>
  <c r="F761" i="51"/>
  <c r="F762" i="51"/>
  <c r="F763" i="51"/>
  <c r="F764" i="51"/>
  <c r="F765" i="51"/>
  <c r="F766" i="51"/>
  <c r="F767" i="51"/>
  <c r="F768" i="51"/>
  <c r="F769" i="51"/>
  <c r="F770" i="51"/>
  <c r="F771" i="51"/>
  <c r="F772" i="51"/>
  <c r="F773" i="51"/>
  <c r="F774" i="51"/>
  <c r="F775" i="51"/>
  <c r="F776" i="51"/>
  <c r="F777" i="51"/>
  <c r="F778" i="51"/>
  <c r="F779" i="51"/>
  <c r="F780" i="51"/>
  <c r="F781" i="51"/>
  <c r="F782" i="51"/>
  <c r="F783" i="51"/>
  <c r="F784" i="51"/>
  <c r="F785" i="51"/>
  <c r="F786" i="51"/>
  <c r="F787" i="51"/>
  <c r="F788" i="51"/>
  <c r="F789" i="51"/>
  <c r="F790" i="51"/>
  <c r="F791" i="51"/>
  <c r="F792" i="51"/>
  <c r="F793" i="51"/>
  <c r="F794" i="51"/>
  <c r="F795" i="51"/>
  <c r="F796" i="51"/>
  <c r="F797" i="51"/>
  <c r="F798" i="51"/>
  <c r="F799" i="51"/>
  <c r="F800" i="51"/>
  <c r="F801" i="51"/>
  <c r="F802" i="51"/>
  <c r="F803" i="51"/>
  <c r="F804" i="51"/>
  <c r="F805" i="51"/>
  <c r="F806" i="51"/>
  <c r="F807" i="51"/>
  <c r="F808" i="51"/>
  <c r="F809" i="51"/>
  <c r="F810" i="51"/>
  <c r="F811" i="51"/>
  <c r="F812" i="51"/>
  <c r="F813" i="51"/>
  <c r="F814" i="51"/>
  <c r="F815" i="51"/>
  <c r="F816" i="51"/>
  <c r="F817" i="51"/>
  <c r="F818" i="51"/>
  <c r="F819" i="51"/>
  <c r="F820" i="51"/>
  <c r="F821" i="51"/>
  <c r="F822" i="51"/>
  <c r="F823" i="51"/>
  <c r="F824" i="51"/>
  <c r="F825" i="51"/>
  <c r="F826" i="51"/>
  <c r="F827" i="51"/>
  <c r="F828" i="51"/>
  <c r="F829" i="51"/>
  <c r="F830" i="51"/>
  <c r="F831" i="51"/>
  <c r="F832" i="51"/>
  <c r="F833" i="51"/>
  <c r="F834" i="51"/>
  <c r="F835" i="51"/>
  <c r="F836" i="51"/>
  <c r="F837" i="51"/>
  <c r="F838" i="51"/>
  <c r="F839" i="51"/>
  <c r="F840" i="51"/>
  <c r="F841" i="51"/>
  <c r="F842" i="51"/>
  <c r="F843" i="51"/>
  <c r="F844" i="51"/>
  <c r="F845" i="51"/>
  <c r="F846" i="51"/>
  <c r="F847" i="51"/>
  <c r="F848" i="51"/>
  <c r="F849" i="51"/>
  <c r="F850" i="51"/>
  <c r="F851" i="51"/>
  <c r="F852" i="51"/>
  <c r="F853" i="51"/>
  <c r="F854" i="51"/>
  <c r="F855" i="51"/>
  <c r="F856" i="51"/>
  <c r="F857" i="51"/>
  <c r="F858" i="51"/>
  <c r="F859" i="51"/>
  <c r="F860" i="51"/>
  <c r="F861" i="51"/>
  <c r="F862" i="51"/>
  <c r="F863" i="51"/>
  <c r="F864" i="51"/>
  <c r="F865" i="51"/>
  <c r="F866" i="51"/>
  <c r="F867" i="51"/>
  <c r="F868" i="51"/>
  <c r="F869" i="51"/>
  <c r="F870" i="51"/>
  <c r="F871" i="51"/>
  <c r="F872" i="51"/>
  <c r="F873" i="51"/>
  <c r="F874" i="51"/>
  <c r="F875" i="51"/>
  <c r="F876" i="51"/>
  <c r="F877" i="51"/>
  <c r="F878" i="51"/>
  <c r="F879" i="51"/>
  <c r="F880" i="51"/>
  <c r="F881" i="51"/>
  <c r="F882" i="51"/>
  <c r="F883" i="51"/>
  <c r="F884" i="51"/>
  <c r="F885" i="51"/>
  <c r="F886" i="51"/>
  <c r="F887" i="51"/>
  <c r="F888" i="51"/>
  <c r="F889" i="51"/>
  <c r="F890" i="51"/>
  <c r="F891" i="51"/>
  <c r="F892" i="51"/>
  <c r="F893" i="51"/>
  <c r="F894" i="51"/>
  <c r="F895" i="51"/>
  <c r="F896" i="51"/>
  <c r="F897" i="51"/>
  <c r="F898" i="51"/>
  <c r="F899" i="51"/>
  <c r="F900" i="51"/>
  <c r="F901" i="51"/>
  <c r="F902" i="51"/>
  <c r="F903" i="51"/>
  <c r="F904" i="51"/>
  <c r="F905" i="51"/>
  <c r="F906" i="51"/>
  <c r="F907" i="51"/>
  <c r="F908" i="51"/>
  <c r="F909" i="51"/>
  <c r="F910" i="51"/>
  <c r="F911" i="51"/>
  <c r="F912" i="51"/>
  <c r="F913" i="51"/>
  <c r="F914" i="51"/>
  <c r="F915" i="51"/>
  <c r="F916" i="51"/>
  <c r="F917" i="51"/>
  <c r="F918" i="51"/>
  <c r="F919" i="51"/>
  <c r="F920" i="51"/>
  <c r="F921" i="51"/>
  <c r="F922" i="51"/>
  <c r="F923" i="51"/>
  <c r="F924" i="51"/>
  <c r="F925" i="51"/>
  <c r="F926" i="51"/>
  <c r="F927" i="51"/>
  <c r="F928" i="51"/>
  <c r="F929" i="51"/>
  <c r="F930" i="51"/>
  <c r="F931" i="51"/>
  <c r="F932" i="51"/>
  <c r="F933" i="51"/>
  <c r="F934" i="51"/>
  <c r="F935" i="51"/>
  <c r="F936" i="51"/>
  <c r="F937" i="51"/>
  <c r="F938" i="51"/>
  <c r="F939" i="51"/>
  <c r="F940" i="51"/>
  <c r="F941" i="51"/>
  <c r="F942" i="51"/>
  <c r="F943" i="51"/>
  <c r="F944" i="51"/>
  <c r="F945" i="51"/>
  <c r="F946" i="51"/>
  <c r="F947" i="51"/>
  <c r="F948" i="51"/>
  <c r="F949" i="51"/>
  <c r="F950" i="51"/>
  <c r="F951" i="51"/>
  <c r="F952" i="51"/>
  <c r="F953" i="51"/>
  <c r="F954" i="51"/>
  <c r="F955" i="51"/>
  <c r="F956" i="51"/>
  <c r="F957" i="51"/>
  <c r="F958" i="51"/>
  <c r="F959" i="51"/>
  <c r="F960" i="51"/>
  <c r="F961" i="51"/>
  <c r="F962" i="51"/>
  <c r="F963" i="51"/>
  <c r="F964" i="51"/>
  <c r="F965" i="51"/>
  <c r="F966" i="51"/>
  <c r="F967" i="51"/>
  <c r="F968" i="51"/>
  <c r="F969" i="51"/>
  <c r="F970" i="51"/>
  <c r="F971" i="51"/>
  <c r="F972" i="51"/>
  <c r="F973" i="51"/>
  <c r="F974" i="51"/>
  <c r="F975" i="51"/>
  <c r="F976" i="51"/>
  <c r="F977" i="51"/>
  <c r="F978" i="51"/>
  <c r="F979" i="51"/>
  <c r="F980" i="51"/>
  <c r="F981" i="51"/>
  <c r="F982" i="51"/>
  <c r="F983" i="51"/>
  <c r="F984" i="51"/>
  <c r="F985" i="51"/>
  <c r="F986" i="51"/>
  <c r="F987" i="51"/>
  <c r="F988" i="51"/>
  <c r="F989" i="51"/>
  <c r="F990" i="51"/>
  <c r="F991" i="51"/>
  <c r="F992" i="51"/>
  <c r="F993" i="51"/>
  <c r="F994" i="51"/>
  <c r="F995" i="51"/>
  <c r="F996" i="51"/>
  <c r="F997" i="51"/>
  <c r="F998" i="51"/>
  <c r="F999" i="51"/>
  <c r="E18" i="88"/>
  <c r="I18" i="88" s="1"/>
  <c r="A578" i="87"/>
  <c r="A574" i="87"/>
  <c r="F17" i="51"/>
  <c r="F18" i="51"/>
  <c r="F19" i="51"/>
  <c r="F20" i="51"/>
  <c r="F21" i="51"/>
  <c r="F22" i="51"/>
  <c r="F23" i="51"/>
  <c r="F24" i="51"/>
  <c r="F25" i="51"/>
  <c r="F26" i="51"/>
  <c r="F27" i="51"/>
  <c r="F28" i="51"/>
  <c r="F29" i="51"/>
  <c r="F30" i="51"/>
  <c r="F31" i="51"/>
  <c r="F32" i="51"/>
  <c r="F33" i="51"/>
  <c r="F34" i="51"/>
  <c r="F35" i="51"/>
  <c r="F36" i="51"/>
  <c r="F37" i="51"/>
  <c r="F38" i="51"/>
  <c r="F39" i="51"/>
  <c r="F40" i="51"/>
  <c r="F41" i="51"/>
  <c r="F42" i="51"/>
  <c r="F43" i="51"/>
  <c r="F44" i="51"/>
  <c r="F45" i="51"/>
  <c r="F46" i="51"/>
  <c r="F47" i="51"/>
  <c r="F48" i="51"/>
  <c r="F49" i="51"/>
  <c r="F50" i="51"/>
  <c r="F51" i="51"/>
  <c r="F52" i="51"/>
  <c r="F53" i="51"/>
  <c r="F54" i="51"/>
  <c r="F55" i="51"/>
  <c r="F56" i="51"/>
  <c r="F57" i="51"/>
  <c r="F58" i="51"/>
  <c r="F59" i="51"/>
  <c r="F60" i="51"/>
  <c r="F61" i="51"/>
  <c r="F62" i="51"/>
  <c r="F63" i="51"/>
  <c r="F64" i="51"/>
  <c r="F65" i="51"/>
  <c r="F66" i="51"/>
  <c r="F67" i="51"/>
  <c r="F68" i="51"/>
  <c r="F69" i="51"/>
  <c r="F70" i="51"/>
  <c r="F71" i="51"/>
  <c r="F72" i="51"/>
  <c r="F73" i="51"/>
  <c r="F74" i="51"/>
  <c r="F75" i="51"/>
  <c r="F76" i="51"/>
  <c r="F77" i="51"/>
  <c r="F78" i="51"/>
  <c r="F79" i="51"/>
  <c r="F80" i="51"/>
  <c r="F81" i="51"/>
  <c r="F82" i="51"/>
  <c r="F83" i="51"/>
  <c r="F84" i="51"/>
  <c r="F85" i="51"/>
  <c r="F86" i="51"/>
  <c r="F87" i="51"/>
  <c r="F88" i="51"/>
  <c r="F89" i="51"/>
  <c r="F90" i="51"/>
  <c r="F91" i="51"/>
  <c r="F92" i="51"/>
  <c r="F93" i="51"/>
  <c r="F94" i="51"/>
  <c r="F95" i="51"/>
  <c r="F96" i="51"/>
  <c r="F97" i="51"/>
  <c r="F98" i="51"/>
  <c r="F99" i="51"/>
  <c r="F100" i="51"/>
  <c r="F101" i="51"/>
  <c r="F102" i="51"/>
  <c r="F103" i="51"/>
  <c r="F104" i="51"/>
  <c r="F105" i="51"/>
  <c r="F106" i="51"/>
  <c r="F107" i="51"/>
  <c r="F108" i="51"/>
  <c r="F109" i="51"/>
  <c r="F110" i="51"/>
  <c r="F111" i="51"/>
  <c r="F112" i="51"/>
  <c r="F113" i="51"/>
  <c r="F114" i="51"/>
  <c r="F115" i="51"/>
  <c r="F116" i="51"/>
  <c r="F117" i="51"/>
  <c r="F118" i="51"/>
  <c r="F119" i="51"/>
  <c r="F120" i="51"/>
  <c r="F121" i="51"/>
  <c r="F122" i="51"/>
  <c r="F123" i="51"/>
  <c r="F124" i="51"/>
  <c r="F125" i="51"/>
  <c r="F126" i="51"/>
  <c r="F127" i="51"/>
  <c r="F128" i="51"/>
  <c r="F129" i="51"/>
  <c r="F130" i="51"/>
  <c r="F131" i="51"/>
  <c r="F132" i="51"/>
  <c r="F133" i="51"/>
  <c r="F134" i="51"/>
  <c r="F135" i="51"/>
  <c r="F136" i="51"/>
  <c r="F137" i="51"/>
  <c r="F138" i="51"/>
  <c r="F139" i="51"/>
  <c r="F140" i="51"/>
  <c r="F141" i="51"/>
  <c r="F142" i="51"/>
  <c r="F143" i="51"/>
  <c r="F144" i="51"/>
  <c r="F145" i="51"/>
  <c r="F146" i="51"/>
  <c r="F147" i="51"/>
  <c r="F148" i="51"/>
  <c r="F149" i="51"/>
  <c r="F150" i="51"/>
  <c r="F151" i="51"/>
  <c r="F152" i="51"/>
  <c r="F153" i="51"/>
  <c r="F154" i="51"/>
  <c r="F155" i="51"/>
  <c r="F156" i="51"/>
  <c r="F157" i="51"/>
  <c r="F158" i="51"/>
  <c r="F159" i="51"/>
  <c r="F160" i="51"/>
  <c r="F161" i="51"/>
  <c r="F162" i="51"/>
  <c r="F163" i="51"/>
  <c r="F164" i="51"/>
  <c r="F165" i="51"/>
  <c r="F166" i="51"/>
  <c r="F167" i="51"/>
  <c r="F168" i="51"/>
  <c r="F169" i="51"/>
  <c r="F170" i="51"/>
  <c r="F171" i="51"/>
  <c r="F172" i="51"/>
  <c r="F173" i="51"/>
  <c r="F174" i="51"/>
  <c r="F175" i="51"/>
  <c r="F176" i="51"/>
  <c r="F177" i="51"/>
  <c r="F178" i="51"/>
  <c r="F179" i="51"/>
  <c r="F180" i="51"/>
  <c r="F181" i="51"/>
  <c r="F182" i="51"/>
  <c r="F183" i="51"/>
  <c r="F184" i="51"/>
  <c r="F185" i="51"/>
  <c r="F186" i="51"/>
  <c r="F187" i="51"/>
  <c r="F188" i="51"/>
  <c r="F189" i="51"/>
  <c r="F190" i="51"/>
  <c r="F191" i="51"/>
  <c r="F192" i="51"/>
  <c r="F193" i="51"/>
  <c r="F194" i="51"/>
  <c r="F195" i="51"/>
  <c r="F196" i="51"/>
  <c r="F197" i="51"/>
  <c r="F198" i="51"/>
  <c r="F199" i="51"/>
  <c r="F200" i="51"/>
  <c r="E578" i="87" a="1"/>
  <c r="E578" i="87" l="1"/>
  <c r="I577" i="87" l="1"/>
  <c r="K9" i="88" s="1"/>
  <c r="A577" i="87"/>
  <c r="I11" i="87"/>
  <c r="I9" i="87"/>
  <c r="E577" i="87" a="1"/>
  <c r="E577" i="87" l="1"/>
  <c r="B12" i="88"/>
  <c r="I576" i="87" a="1"/>
  <c r="I576" i="87" s="1"/>
  <c r="I270" i="87"/>
  <c r="I271" i="87"/>
  <c r="I272" i="87"/>
  <c r="I575" i="87" a="1"/>
  <c r="I575" i="87" s="1"/>
  <c r="A576" i="87"/>
  <c r="I244" i="87" a="1"/>
  <c r="I244" i="87" s="1"/>
  <c r="I245" i="87"/>
  <c r="I246" i="87" a="1"/>
  <c r="I246" i="87" s="1"/>
  <c r="I2" i="87"/>
  <c r="I3" i="87"/>
  <c r="I5" i="87"/>
  <c r="I8" i="87"/>
  <c r="I10" i="87"/>
  <c r="I12" i="87"/>
  <c r="I13" i="87"/>
  <c r="I14" i="87"/>
  <c r="J14" i="87" s="1" a="1"/>
  <c r="J14" i="87" s="1"/>
  <c r="I16" i="87"/>
  <c r="I19" i="87"/>
  <c r="I21" i="87"/>
  <c r="I22" i="87"/>
  <c r="I25" i="87"/>
  <c r="I27" i="87"/>
  <c r="I29" i="87"/>
  <c r="I31" i="87"/>
  <c r="I33" i="87"/>
  <c r="I35" i="87"/>
  <c r="I37" i="87"/>
  <c r="I39" i="87"/>
  <c r="I41" i="87"/>
  <c r="I43" i="87"/>
  <c r="I45" i="87"/>
  <c r="I47" i="87"/>
  <c r="I49" i="87"/>
  <c r="I51" i="87"/>
  <c r="I53" i="87"/>
  <c r="I55" i="87"/>
  <c r="I57" i="87"/>
  <c r="I59" i="87"/>
  <c r="I61" i="87"/>
  <c r="J63" i="87" a="1"/>
  <c r="J63" i="87" s="1"/>
  <c r="I67" i="87"/>
  <c r="I68" i="87"/>
  <c r="I69" i="87"/>
  <c r="I70" i="87"/>
  <c r="I71" i="87"/>
  <c r="I72" i="87"/>
  <c r="I73" i="87"/>
  <c r="I74" i="87"/>
  <c r="I75" i="87"/>
  <c r="I76" i="87"/>
  <c r="I77" i="87"/>
  <c r="I78" i="87"/>
  <c r="I79" i="87"/>
  <c r="I80" i="87"/>
  <c r="I81" i="87"/>
  <c r="I82" i="87"/>
  <c r="I83" i="87"/>
  <c r="I84" i="87"/>
  <c r="I85" i="87"/>
  <c r="I86" i="87"/>
  <c r="I87" i="87"/>
  <c r="I88" i="87"/>
  <c r="I89" i="87"/>
  <c r="I90" i="87"/>
  <c r="I91" i="87"/>
  <c r="I92" i="87"/>
  <c r="I93" i="87"/>
  <c r="I94" i="87"/>
  <c r="I95" i="87"/>
  <c r="I96" i="87"/>
  <c r="I97" i="87"/>
  <c r="I98" i="87"/>
  <c r="I99" i="87"/>
  <c r="I100" i="87"/>
  <c r="I101" i="87"/>
  <c r="I102" i="87"/>
  <c r="I103" i="87"/>
  <c r="I104" i="87"/>
  <c r="I106" i="87"/>
  <c r="I107" i="87"/>
  <c r="I108" i="87"/>
  <c r="I109" i="87"/>
  <c r="I111" i="87"/>
  <c r="I112" i="87"/>
  <c r="I113" i="87"/>
  <c r="I114" i="87"/>
  <c r="I115" i="87"/>
  <c r="I116" i="87"/>
  <c r="I117" i="87"/>
  <c r="I118" i="87"/>
  <c r="I119" i="87"/>
  <c r="I120" i="87"/>
  <c r="I121" i="87"/>
  <c r="I122" i="87"/>
  <c r="I124" i="87"/>
  <c r="I125" i="87"/>
  <c r="I126" i="87"/>
  <c r="I127" i="87"/>
  <c r="I128" i="87"/>
  <c r="I129" i="87"/>
  <c r="I130" i="87"/>
  <c r="I131" i="87"/>
  <c r="I132" i="87"/>
  <c r="I133" i="87"/>
  <c r="I134" i="87"/>
  <c r="I136" i="87"/>
  <c r="I137" i="87"/>
  <c r="I139" i="87"/>
  <c r="I140" i="87"/>
  <c r="I141" i="87"/>
  <c r="I142" i="87"/>
  <c r="I143" i="87"/>
  <c r="I144" i="87"/>
  <c r="I145" i="87"/>
  <c r="I146" i="87"/>
  <c r="I147" i="87"/>
  <c r="I148" i="87"/>
  <c r="I149" i="87"/>
  <c r="I150" i="87"/>
  <c r="I151" i="87"/>
  <c r="I152" i="87"/>
  <c r="I153" i="87"/>
  <c r="I154" i="87"/>
  <c r="I155" i="87"/>
  <c r="I156" i="87"/>
  <c r="I157" i="87"/>
  <c r="I158" i="87"/>
  <c r="I159" i="87"/>
  <c r="I160" i="87"/>
  <c r="I161" i="87"/>
  <c r="I162" i="87"/>
  <c r="I163" i="87"/>
  <c r="I165" i="87"/>
  <c r="I166" i="87"/>
  <c r="I168" i="87"/>
  <c r="I169" i="87"/>
  <c r="I170" i="87"/>
  <c r="I171" i="87"/>
  <c r="I172" i="87"/>
  <c r="I173" i="87"/>
  <c r="I174" i="87"/>
  <c r="I175" i="87"/>
  <c r="I176" i="87"/>
  <c r="I177" i="87"/>
  <c r="I178" i="87"/>
  <c r="I179" i="87"/>
  <c r="I180" i="87"/>
  <c r="I181" i="87"/>
  <c r="I182" i="87"/>
  <c r="I183" i="87"/>
  <c r="I184" i="87"/>
  <c r="I185" i="87"/>
  <c r="I186" i="87"/>
  <c r="I187" i="87"/>
  <c r="I188" i="87"/>
  <c r="I189" i="87"/>
  <c r="I190" i="87"/>
  <c r="I191" i="87"/>
  <c r="I192" i="87"/>
  <c r="I194" i="87"/>
  <c r="I195" i="87"/>
  <c r="I197" i="87"/>
  <c r="I198" i="87"/>
  <c r="I200" i="87"/>
  <c r="I201" i="87"/>
  <c r="I203" i="87"/>
  <c r="I204" i="87"/>
  <c r="I206" i="87"/>
  <c r="I207" i="87"/>
  <c r="I209" i="87"/>
  <c r="I210" i="87"/>
  <c r="I211" i="87"/>
  <c r="I212" i="87"/>
  <c r="I213" i="87"/>
  <c r="I214" i="87"/>
  <c r="I215" i="87"/>
  <c r="I216" i="87"/>
  <c r="I217" i="87"/>
  <c r="I218" i="87"/>
  <c r="I219" i="87"/>
  <c r="I220" i="87"/>
  <c r="I221" i="87"/>
  <c r="I222" i="87"/>
  <c r="I223" i="87"/>
  <c r="I224" i="87"/>
  <c r="I225" i="87"/>
  <c r="I226" i="87"/>
  <c r="I227" i="87"/>
  <c r="I228" i="87"/>
  <c r="I229" i="87"/>
  <c r="I230" i="87"/>
  <c r="I231" i="87"/>
  <c r="I232" i="87"/>
  <c r="I233" i="87"/>
  <c r="I234" i="87"/>
  <c r="I235" i="87"/>
  <c r="I236" i="87"/>
  <c r="I237" i="87"/>
  <c r="I238" i="87"/>
  <c r="I239" i="87"/>
  <c r="I240" i="87"/>
  <c r="I241" i="87"/>
  <c r="I242" i="87"/>
  <c r="I243" i="87"/>
  <c r="I247" i="87" a="1"/>
  <c r="I247" i="87" s="1"/>
  <c r="I248" i="87" a="1"/>
  <c r="I248" i="87" s="1"/>
  <c r="I249" i="87"/>
  <c r="I250" i="87" a="1"/>
  <c r="I250" i="87" s="1"/>
  <c r="I251" i="87" a="1"/>
  <c r="I251" i="87" s="1"/>
  <c r="I252" i="87" a="1"/>
  <c r="I252" i="87" s="1"/>
  <c r="I253" i="87" a="1"/>
  <c r="I253" i="87" s="1"/>
  <c r="I254" i="87" a="1"/>
  <c r="I254" i="87" s="1"/>
  <c r="I255" i="87"/>
  <c r="I256" i="87" a="1"/>
  <c r="I256" i="87" s="1"/>
  <c r="I257" i="87" a="1"/>
  <c r="I257" i="87" s="1"/>
  <c r="I258" i="87" a="1"/>
  <c r="I258" i="87" s="1"/>
  <c r="I259" i="87"/>
  <c r="I260" i="87" a="1"/>
  <c r="I260" i="87" s="1"/>
  <c r="I261" i="87" a="1"/>
  <c r="I261" i="87" s="1"/>
  <c r="I262" i="87" a="1"/>
  <c r="I262" i="87" s="1"/>
  <c r="I263" i="87"/>
  <c r="I264" i="87" a="1"/>
  <c r="I264" i="87" s="1"/>
  <c r="I265" i="87"/>
  <c r="I266" i="87" a="1"/>
  <c r="I266" i="87" s="1"/>
  <c r="I267" i="87" a="1"/>
  <c r="I267" i="87" s="1"/>
  <c r="I268" i="87" a="1"/>
  <c r="I268" i="87" s="1"/>
  <c r="I269" i="87" a="1"/>
  <c r="I269" i="87" s="1"/>
  <c r="I273" i="87" a="1"/>
  <c r="I273" i="87" s="1"/>
  <c r="I274" i="87" a="1"/>
  <c r="I274" i="87" s="1"/>
  <c r="I275" i="87" a="1"/>
  <c r="I275" i="87" s="1"/>
  <c r="I276" i="87" a="1"/>
  <c r="I276" i="87" s="1"/>
  <c r="I277" i="87" a="1"/>
  <c r="I277" i="87" s="1"/>
  <c r="I278" i="87" a="1"/>
  <c r="I278" i="87" s="1"/>
  <c r="I279" i="87" a="1"/>
  <c r="I279" i="87" s="1"/>
  <c r="I280" i="87" a="1"/>
  <c r="I280" i="87" s="1"/>
  <c r="I281" i="87"/>
  <c r="I282" i="87"/>
  <c r="I283" i="87"/>
  <c r="I284" i="87"/>
  <c r="I285" i="87"/>
  <c r="I286" i="87"/>
  <c r="I287" i="87"/>
  <c r="I288" i="87"/>
  <c r="I289" i="87"/>
  <c r="I290" i="87"/>
  <c r="I291" i="87"/>
  <c r="I292" i="87"/>
  <c r="I293" i="87"/>
  <c r="I294" i="87"/>
  <c r="I295" i="87"/>
  <c r="I296" i="87"/>
  <c r="I297" i="87"/>
  <c r="J297" i="87" s="1" a="1"/>
  <c r="J297" i="87" s="1"/>
  <c r="I298" i="87"/>
  <c r="J298" i="87" s="1" a="1"/>
  <c r="J298" i="87" s="1"/>
  <c r="I299" i="87"/>
  <c r="J299" i="87" s="1" a="1"/>
  <c r="J299" i="87" s="1"/>
  <c r="I300" i="87"/>
  <c r="J300" i="87" s="1" a="1"/>
  <c r="J300" i="87" s="1"/>
  <c r="I301" i="87"/>
  <c r="J301" i="87" s="1" a="1"/>
  <c r="J301" i="87" s="1"/>
  <c r="I302" i="87"/>
  <c r="J302" i="87" s="1" a="1"/>
  <c r="J302" i="87" s="1"/>
  <c r="I303" i="87"/>
  <c r="J303" i="87" s="1" a="1"/>
  <c r="J303" i="87" s="1"/>
  <c r="I304" i="87"/>
  <c r="J304" i="87" s="1" a="1"/>
  <c r="J304" i="87" s="1"/>
  <c r="I305" i="87"/>
  <c r="J305" i="87" s="1" a="1"/>
  <c r="J305" i="87" s="1"/>
  <c r="I306" i="87"/>
  <c r="J306" i="87" s="1" a="1"/>
  <c r="J306" i="87" s="1"/>
  <c r="I307" i="87"/>
  <c r="I308" i="87"/>
  <c r="I309" i="87"/>
  <c r="I310" i="87"/>
  <c r="I311" i="87"/>
  <c r="I312" i="87"/>
  <c r="I313" i="87"/>
  <c r="I314" i="87"/>
  <c r="I315" i="87"/>
  <c r="I316" i="87"/>
  <c r="I317" i="87"/>
  <c r="I318" i="87"/>
  <c r="I319" i="87"/>
  <c r="I320" i="87"/>
  <c r="I321" i="87"/>
  <c r="I322" i="87"/>
  <c r="I323" i="87"/>
  <c r="I324" i="87"/>
  <c r="I325" i="87"/>
  <c r="I326" i="87"/>
  <c r="I327" i="87"/>
  <c r="J327" i="87" s="1" a="1"/>
  <c r="J327" i="87" s="1"/>
  <c r="I328" i="87"/>
  <c r="I329" i="87"/>
  <c r="I330" i="87"/>
  <c r="I331" i="87"/>
  <c r="I333" i="87"/>
  <c r="I334" i="87"/>
  <c r="I336" i="87"/>
  <c r="I337" i="87"/>
  <c r="I339" i="87"/>
  <c r="I340" i="87"/>
  <c r="I342" i="87"/>
  <c r="I343" i="87"/>
  <c r="I345" i="87"/>
  <c r="I346" i="87"/>
  <c r="I348" i="87"/>
  <c r="I349" i="87"/>
  <c r="I351" i="87"/>
  <c r="I352" i="87"/>
  <c r="I354" i="87"/>
  <c r="I355" i="87"/>
  <c r="I357" i="87"/>
  <c r="I358" i="87"/>
  <c r="I360" i="87"/>
  <c r="J360" i="87" s="1" a="1"/>
  <c r="J360" i="87" s="1"/>
  <c r="I361" i="87"/>
  <c r="I362" i="87"/>
  <c r="I363" i="87"/>
  <c r="I364" i="87"/>
  <c r="I365" i="87"/>
  <c r="I368" i="87"/>
  <c r="I371" i="87"/>
  <c r="I374" i="87"/>
  <c r="I377" i="87"/>
  <c r="I378" i="87"/>
  <c r="I381" i="87"/>
  <c r="I382" i="87"/>
  <c r="I385" i="87"/>
  <c r="I386" i="87"/>
  <c r="I389" i="87"/>
  <c r="I390" i="87"/>
  <c r="I393" i="87"/>
  <c r="J393" i="87" s="1" a="1"/>
  <c r="J393" i="87" s="1"/>
  <c r="I394" i="87"/>
  <c r="I395" i="87"/>
  <c r="I396" i="87"/>
  <c r="I397" i="87"/>
  <c r="I398" i="87"/>
  <c r="I399" i="87"/>
  <c r="I400" i="87"/>
  <c r="I401" i="87"/>
  <c r="I402" i="87"/>
  <c r="I403" i="87"/>
  <c r="I404" i="87"/>
  <c r="I405" i="87"/>
  <c r="I406" i="87"/>
  <c r="I407" i="87"/>
  <c r="I408" i="87"/>
  <c r="I409" i="87"/>
  <c r="I410" i="87"/>
  <c r="I411" i="87"/>
  <c r="I412" i="87"/>
  <c r="I413" i="87"/>
  <c r="I414" i="87"/>
  <c r="I415" i="87"/>
  <c r="I416" i="87"/>
  <c r="I417" i="87"/>
  <c r="I418" i="87"/>
  <c r="I419" i="87"/>
  <c r="I420" i="87"/>
  <c r="I421" i="87"/>
  <c r="I422" i="87"/>
  <c r="I423" i="87"/>
  <c r="I424" i="87"/>
  <c r="I425" i="87"/>
  <c r="I426" i="87"/>
  <c r="I427" i="87"/>
  <c r="I428" i="87"/>
  <c r="I429" i="87"/>
  <c r="I430" i="87" a="1"/>
  <c r="I430" i="87" s="1"/>
  <c r="I431" i="87" a="1"/>
  <c r="I431" i="87" s="1"/>
  <c r="I432" i="87"/>
  <c r="I433" i="87"/>
  <c r="I434" i="87"/>
  <c r="I435" i="87"/>
  <c r="I436" i="87"/>
  <c r="I437" i="87"/>
  <c r="I438" i="87"/>
  <c r="I439" i="87"/>
  <c r="I442" i="87"/>
  <c r="I443" i="87"/>
  <c r="H449" i="87"/>
  <c r="H450" i="87"/>
  <c r="H451" i="87"/>
  <c r="H452" i="87"/>
  <c r="I454" i="87"/>
  <c r="I455" i="87"/>
  <c r="I456" i="87"/>
  <c r="I457" i="87"/>
  <c r="I458" i="87"/>
  <c r="I459" i="87"/>
  <c r="I460" i="87"/>
  <c r="I461" i="87"/>
  <c r="I462" i="87"/>
  <c r="I463" i="87"/>
  <c r="I464" i="87"/>
  <c r="I465" i="87"/>
  <c r="I466" i="87"/>
  <c r="I467" i="87"/>
  <c r="I468" i="87"/>
  <c r="I469" i="87"/>
  <c r="I470" i="87"/>
  <c r="I471" i="87"/>
  <c r="I472" i="87"/>
  <c r="I473" i="87"/>
  <c r="I474" i="87"/>
  <c r="I475" i="87"/>
  <c r="I476" i="87"/>
  <c r="I477" i="87"/>
  <c r="I478" i="87"/>
  <c r="I479" i="87"/>
  <c r="I480" i="87"/>
  <c r="I481" i="87"/>
  <c r="I482" i="87"/>
  <c r="I483" i="87"/>
  <c r="I484" i="87"/>
  <c r="I485" i="87"/>
  <c r="I486" i="87"/>
  <c r="I487" i="87"/>
  <c r="I488" i="87"/>
  <c r="I489" i="87"/>
  <c r="I490" i="87"/>
  <c r="I491" i="87"/>
  <c r="I492" i="87"/>
  <c r="I493" i="87"/>
  <c r="I494" i="87"/>
  <c r="I495" i="87"/>
  <c r="I496" i="87"/>
  <c r="I497" i="87"/>
  <c r="I498" i="87"/>
  <c r="I499" i="87"/>
  <c r="I500" i="87"/>
  <c r="I501" i="87"/>
  <c r="I502" i="87"/>
  <c r="I503" i="87"/>
  <c r="I504" i="87"/>
  <c r="I505" i="87"/>
  <c r="I506" i="87"/>
  <c r="I507" i="87"/>
  <c r="I508" i="87"/>
  <c r="I509" i="87"/>
  <c r="I510" i="87"/>
  <c r="I511" i="87"/>
  <c r="I512" i="87"/>
  <c r="I513" i="87"/>
  <c r="I514" i="87"/>
  <c r="I515" i="87"/>
  <c r="I516" i="87"/>
  <c r="I517" i="87"/>
  <c r="I518" i="87"/>
  <c r="I519" i="87"/>
  <c r="I520" i="87"/>
  <c r="I521" i="87"/>
  <c r="I522" i="87"/>
  <c r="I523" i="87"/>
  <c r="I524" i="87"/>
  <c r="I525" i="87"/>
  <c r="I526" i="87"/>
  <c r="I527" i="87"/>
  <c r="I528" i="87"/>
  <c r="I529" i="87"/>
  <c r="I530" i="87"/>
  <c r="I531" i="87"/>
  <c r="I532" i="87"/>
  <c r="I533" i="87"/>
  <c r="I534" i="87"/>
  <c r="I535" i="87"/>
  <c r="I536" i="87"/>
  <c r="I537" i="87"/>
  <c r="I538" i="87"/>
  <c r="I539" i="87"/>
  <c r="I540" i="87"/>
  <c r="I541" i="87"/>
  <c r="I542" i="87"/>
  <c r="I543" i="87"/>
  <c r="I544" i="87"/>
  <c r="I545" i="87"/>
  <c r="I546" i="87"/>
  <c r="I547" i="87"/>
  <c r="I548" i="87"/>
  <c r="I549" i="87"/>
  <c r="I550" i="87"/>
  <c r="I551" i="87"/>
  <c r="I552" i="87"/>
  <c r="I553" i="87"/>
  <c r="I554" i="87"/>
  <c r="I555" i="87"/>
  <c r="I556" i="87"/>
  <c r="I557" i="87"/>
  <c r="I558" i="87"/>
  <c r="I559" i="87"/>
  <c r="I560" i="87"/>
  <c r="I561" i="87"/>
  <c r="I562" i="87"/>
  <c r="I563" i="87"/>
  <c r="I564" i="87"/>
  <c r="I565" i="87"/>
  <c r="I566" i="87" a="1"/>
  <c r="I566" i="87" s="1"/>
  <c r="I567" i="87" a="1"/>
  <c r="I567" i="87" s="1"/>
  <c r="I568" i="87" a="1"/>
  <c r="I568" i="87" s="1"/>
  <c r="I569" i="87"/>
  <c r="I570" i="87" a="1"/>
  <c r="I570" i="87" s="1"/>
  <c r="I571" i="87" a="1"/>
  <c r="I571" i="87" s="1"/>
  <c r="I572" i="87" a="1"/>
  <c r="I572" i="87" s="1"/>
  <c r="I573" i="87" a="1"/>
  <c r="I573" i="87" s="1"/>
  <c r="I574" i="87" a="1"/>
  <c r="I574" i="87" s="1"/>
  <c r="A575" i="87"/>
  <c r="E12" i="88"/>
  <c r="I12" i="88" s="1"/>
  <c r="E13" i="88"/>
  <c r="I13" i="88" s="1"/>
  <c r="E14" i="88"/>
  <c r="I14" i="88" s="1"/>
  <c r="E15" i="88"/>
  <c r="I15" i="88" s="1"/>
  <c r="E16" i="88"/>
  <c r="I16" i="88" s="1"/>
  <c r="E17" i="88"/>
  <c r="I17" i="88" s="1"/>
  <c r="E19" i="88"/>
  <c r="I19" i="88" s="1"/>
  <c r="E20" i="88"/>
  <c r="I20" i="88" s="1"/>
  <c r="E21" i="88"/>
  <c r="I21" i="88" s="1"/>
  <c r="E22" i="88"/>
  <c r="I22" i="88" s="1"/>
  <c r="E23" i="88"/>
  <c r="I23" i="88" s="1"/>
  <c r="E24" i="88"/>
  <c r="I24" i="88" s="1"/>
  <c r="E25" i="88"/>
  <c r="I25" i="88" s="1"/>
  <c r="E26" i="88"/>
  <c r="I26" i="88" s="1"/>
  <c r="E27" i="88"/>
  <c r="I27" i="88" s="1"/>
  <c r="E28" i="88"/>
  <c r="I28" i="88" s="1"/>
  <c r="E29" i="88"/>
  <c r="I29" i="88" s="1"/>
  <c r="E30" i="88"/>
  <c r="I30" i="88" s="1"/>
  <c r="E31" i="88"/>
  <c r="I31" i="88" s="1"/>
  <c r="A7" i="87"/>
  <c r="A8" i="87"/>
  <c r="A9" i="87"/>
  <c r="A10" i="87"/>
  <c r="A11" i="87"/>
  <c r="A12" i="87"/>
  <c r="A13" i="87"/>
  <c r="A14" i="87"/>
  <c r="A15" i="87"/>
  <c r="A16" i="87"/>
  <c r="A17" i="87"/>
  <c r="A18" i="87"/>
  <c r="A19" i="87"/>
  <c r="A20" i="87"/>
  <c r="A21" i="87"/>
  <c r="A5" i="87"/>
  <c r="A6" i="87"/>
  <c r="A22" i="87"/>
  <c r="A23" i="87"/>
  <c r="A24" i="87"/>
  <c r="A25" i="87"/>
  <c r="A26" i="87"/>
  <c r="A27" i="87"/>
  <c r="A28" i="87"/>
  <c r="A29" i="87"/>
  <c r="A30" i="87"/>
  <c r="A31" i="87"/>
  <c r="A32" i="87"/>
  <c r="A33" i="87"/>
  <c r="A34" i="87"/>
  <c r="A35" i="87"/>
  <c r="A36" i="87"/>
  <c r="A37" i="87"/>
  <c r="A38" i="87"/>
  <c r="A39" i="87"/>
  <c r="A40" i="87"/>
  <c r="A41" i="87"/>
  <c r="A42" i="87"/>
  <c r="A43" i="87"/>
  <c r="A44" i="87"/>
  <c r="A45" i="87"/>
  <c r="A46" i="87"/>
  <c r="A47" i="87"/>
  <c r="A48" i="87"/>
  <c r="A49" i="87"/>
  <c r="A50" i="87"/>
  <c r="A51" i="87"/>
  <c r="A52" i="87"/>
  <c r="A53" i="87"/>
  <c r="A54" i="87"/>
  <c r="A55" i="87"/>
  <c r="A56" i="87"/>
  <c r="A57" i="87"/>
  <c r="A58" i="87"/>
  <c r="A59" i="87"/>
  <c r="A60" i="87"/>
  <c r="A61" i="87"/>
  <c r="A62" i="87"/>
  <c r="A63" i="87"/>
  <c r="A64" i="87"/>
  <c r="A65" i="87"/>
  <c r="A66" i="87"/>
  <c r="A436" i="87"/>
  <c r="A437" i="87"/>
  <c r="A438" i="87"/>
  <c r="A439" i="87"/>
  <c r="A67" i="87"/>
  <c r="A68" i="87"/>
  <c r="A69" i="87"/>
  <c r="A70" i="87"/>
  <c r="A71" i="87"/>
  <c r="A72" i="87"/>
  <c r="A445" i="87"/>
  <c r="A73" i="87"/>
  <c r="A74" i="87"/>
  <c r="A440" i="87"/>
  <c r="A75" i="87"/>
  <c r="A76" i="87"/>
  <c r="A77" i="87"/>
  <c r="A78" i="87"/>
  <c r="A79" i="87"/>
  <c r="A80" i="87"/>
  <c r="A446" i="87"/>
  <c r="A81" i="87"/>
  <c r="A82" i="87"/>
  <c r="A447" i="87"/>
  <c r="A83" i="87"/>
  <c r="A84" i="87"/>
  <c r="A448" i="87"/>
  <c r="A85" i="87"/>
  <c r="A86" i="87"/>
  <c r="A441" i="87"/>
  <c r="A454" i="87"/>
  <c r="A455" i="87"/>
  <c r="A442" i="87"/>
  <c r="A443" i="87"/>
  <c r="A444" i="87"/>
  <c r="A87" i="87"/>
  <c r="A88" i="87"/>
  <c r="A89" i="87"/>
  <c r="A90" i="87"/>
  <c r="A91" i="87"/>
  <c r="A92" i="87"/>
  <c r="A93" i="87"/>
  <c r="A94" i="87"/>
  <c r="A95" i="87"/>
  <c r="A96" i="87"/>
  <c r="A456" i="87"/>
  <c r="A457" i="87"/>
  <c r="A458" i="87"/>
  <c r="A459" i="87"/>
  <c r="A460" i="87"/>
  <c r="A461" i="87"/>
  <c r="A462" i="87"/>
  <c r="A463" i="87"/>
  <c r="A97" i="87"/>
  <c r="A98" i="87"/>
  <c r="A464" i="87"/>
  <c r="A465" i="87"/>
  <c r="A466" i="87"/>
  <c r="A467" i="87"/>
  <c r="A468" i="87"/>
  <c r="A469" i="87"/>
  <c r="A470" i="87"/>
  <c r="A471" i="87"/>
  <c r="A99" i="87"/>
  <c r="A100" i="87"/>
  <c r="A472" i="87"/>
  <c r="A473" i="87"/>
  <c r="A474" i="87"/>
  <c r="A475" i="87"/>
  <c r="A101" i="87"/>
  <c r="A102" i="87"/>
  <c r="A476" i="87"/>
  <c r="A477" i="87"/>
  <c r="A103" i="87"/>
  <c r="A104" i="87"/>
  <c r="A105" i="87"/>
  <c r="A478" i="87"/>
  <c r="A479" i="87"/>
  <c r="A480" i="87"/>
  <c r="A481" i="87"/>
  <c r="A106" i="87"/>
  <c r="A107" i="87"/>
  <c r="A108" i="87"/>
  <c r="A109" i="87"/>
  <c r="A110" i="87"/>
  <c r="A482" i="87"/>
  <c r="A483" i="87"/>
  <c r="A111" i="87"/>
  <c r="A112" i="87"/>
  <c r="A113" i="87"/>
  <c r="A114" i="87"/>
  <c r="A115" i="87"/>
  <c r="A116" i="87"/>
  <c r="A117" i="87"/>
  <c r="A118" i="87"/>
  <c r="A119" i="87"/>
  <c r="A120" i="87"/>
  <c r="A484" i="87"/>
  <c r="A485" i="87"/>
  <c r="A486" i="87"/>
  <c r="A487" i="87"/>
  <c r="A121" i="87"/>
  <c r="A122" i="87"/>
  <c r="A123" i="87"/>
  <c r="A124" i="87"/>
  <c r="A125" i="87"/>
  <c r="A126" i="87"/>
  <c r="A127" i="87"/>
  <c r="A128" i="87"/>
  <c r="A129" i="87"/>
  <c r="A130" i="87"/>
  <c r="A131" i="87"/>
  <c r="A132" i="87"/>
  <c r="A488" i="87"/>
  <c r="A489" i="87"/>
  <c r="A490" i="87"/>
  <c r="A491" i="87"/>
  <c r="A133" i="87"/>
  <c r="A134" i="87"/>
  <c r="A135" i="87"/>
  <c r="A136" i="87"/>
  <c r="A137" i="87"/>
  <c r="A138" i="87"/>
  <c r="A492" i="87"/>
  <c r="A493" i="87"/>
  <c r="A494" i="87"/>
  <c r="A495" i="87"/>
  <c r="A496" i="87"/>
  <c r="A497" i="87"/>
  <c r="A139" i="87"/>
  <c r="A140" i="87"/>
  <c r="A141" i="87"/>
  <c r="A142" i="87"/>
  <c r="A143" i="87"/>
  <c r="A144" i="87"/>
  <c r="A145" i="87"/>
  <c r="A146" i="87"/>
  <c r="A147" i="87"/>
  <c r="A148" i="87"/>
  <c r="A149" i="87"/>
  <c r="A150" i="87"/>
  <c r="A151" i="87"/>
  <c r="A152" i="87"/>
  <c r="A153" i="87"/>
  <c r="A154" i="87"/>
  <c r="A155" i="87"/>
  <c r="A156" i="87"/>
  <c r="A157" i="87"/>
  <c r="A158" i="87"/>
  <c r="A159" i="87"/>
  <c r="A160" i="87"/>
  <c r="A161" i="87"/>
  <c r="A498" i="87"/>
  <c r="A499" i="87"/>
  <c r="A500" i="87"/>
  <c r="A501" i="87"/>
  <c r="A502" i="87"/>
  <c r="A503" i="87"/>
  <c r="A504" i="87"/>
  <c r="A505" i="87"/>
  <c r="A162" i="87"/>
  <c r="A163" i="87"/>
  <c r="A164" i="87"/>
  <c r="A165" i="87"/>
  <c r="A166" i="87"/>
  <c r="A167" i="87"/>
  <c r="A433" i="87"/>
  <c r="A434" i="87"/>
  <c r="A435" i="87"/>
  <c r="A168" i="87"/>
  <c r="A169" i="87"/>
  <c r="A170" i="87"/>
  <c r="A171" i="87"/>
  <c r="A172" i="87"/>
  <c r="A173" i="87"/>
  <c r="A174" i="87"/>
  <c r="A175" i="87"/>
  <c r="A176" i="87"/>
  <c r="A177" i="87"/>
  <c r="A178" i="87"/>
  <c r="A179" i="87"/>
  <c r="A180" i="87"/>
  <c r="A181" i="87"/>
  <c r="A182" i="87"/>
  <c r="A506" i="87"/>
  <c r="A507" i="87"/>
  <c r="A508" i="87"/>
  <c r="A509" i="87"/>
  <c r="A510" i="87"/>
  <c r="A511" i="87"/>
  <c r="A512" i="87"/>
  <c r="A513" i="87"/>
  <c r="A514" i="87"/>
  <c r="A515" i="87"/>
  <c r="A516" i="87"/>
  <c r="A517" i="87"/>
  <c r="A518" i="87"/>
  <c r="A519" i="87"/>
  <c r="A520" i="87"/>
  <c r="A521" i="87"/>
  <c r="A522" i="87"/>
  <c r="A523" i="87"/>
  <c r="A524" i="87"/>
  <c r="A183" i="87"/>
  <c r="A184" i="87"/>
  <c r="A185" i="87"/>
  <c r="A186" i="87"/>
  <c r="A187" i="87"/>
  <c r="A188" i="87"/>
  <c r="A189" i="87"/>
  <c r="A190" i="87"/>
  <c r="A525" i="87"/>
  <c r="A526" i="87"/>
  <c r="A527" i="87"/>
  <c r="A528" i="87"/>
  <c r="A529" i="87"/>
  <c r="A530" i="87"/>
  <c r="A531" i="87"/>
  <c r="A532" i="87"/>
  <c r="A533" i="87"/>
  <c r="A534" i="87"/>
  <c r="A535" i="87"/>
  <c r="A536" i="87"/>
  <c r="A191" i="87"/>
  <c r="A192" i="87"/>
  <c r="A193" i="87"/>
  <c r="A537" i="87"/>
  <c r="A538" i="87"/>
  <c r="A539" i="87"/>
  <c r="A540" i="87"/>
  <c r="A541" i="87"/>
  <c r="A542" i="87"/>
  <c r="A543" i="87"/>
  <c r="A194" i="87"/>
  <c r="A195" i="87"/>
  <c r="A196" i="87"/>
  <c r="A544" i="87"/>
  <c r="A545" i="87"/>
  <c r="A546" i="87"/>
  <c r="A547" i="87"/>
  <c r="A548" i="87"/>
  <c r="A549" i="87"/>
  <c r="A550" i="87"/>
  <c r="A197" i="87"/>
  <c r="A198" i="87"/>
  <c r="A199" i="87"/>
  <c r="A200" i="87"/>
  <c r="A201" i="87"/>
  <c r="A202" i="87"/>
  <c r="A551" i="87"/>
  <c r="A552" i="87"/>
  <c r="A553" i="87"/>
  <c r="A554" i="87"/>
  <c r="A555" i="87"/>
  <c r="A556" i="87"/>
  <c r="A557" i="87"/>
  <c r="A203" i="87"/>
  <c r="A204" i="87"/>
  <c r="A205" i="87"/>
  <c r="A206" i="87"/>
  <c r="A207" i="87"/>
  <c r="A208" i="87"/>
  <c r="A209" i="87"/>
  <c r="A210" i="87"/>
  <c r="A211" i="87"/>
  <c r="A212" i="87"/>
  <c r="A213" i="87"/>
  <c r="A214" i="87"/>
  <c r="A215" i="87"/>
  <c r="A216" i="87"/>
  <c r="A217" i="87"/>
  <c r="A218" i="87"/>
  <c r="A219" i="87"/>
  <c r="A220" i="87"/>
  <c r="A221" i="87"/>
  <c r="A222" i="87"/>
  <c r="A223" i="87"/>
  <c r="A224" i="87"/>
  <c r="A225" i="87"/>
  <c r="A226" i="87"/>
  <c r="A227" i="87"/>
  <c r="A228" i="87"/>
  <c r="A229" i="87"/>
  <c r="A230" i="87"/>
  <c r="A231" i="87"/>
  <c r="A232" i="87"/>
  <c r="A233" i="87"/>
  <c r="A558" i="87"/>
  <c r="A559" i="87"/>
  <c r="A560" i="87"/>
  <c r="A561" i="87"/>
  <c r="A234" i="87"/>
  <c r="A235" i="87"/>
  <c r="A236" i="87"/>
  <c r="A237" i="87"/>
  <c r="A238" i="87"/>
  <c r="A239" i="87"/>
  <c r="A240" i="87"/>
  <c r="A241" i="87"/>
  <c r="A562" i="87"/>
  <c r="A563" i="87"/>
  <c r="A564" i="87"/>
  <c r="A565" i="87"/>
  <c r="A242" i="87"/>
  <c r="A243" i="87"/>
  <c r="A244" i="87"/>
  <c r="A245" i="87"/>
  <c r="A246" i="87"/>
  <c r="A247" i="87"/>
  <c r="A248" i="87"/>
  <c r="A249" i="87"/>
  <c r="A430" i="87"/>
  <c r="A431" i="87"/>
  <c r="A432" i="87"/>
  <c r="A250" i="87"/>
  <c r="A251" i="87"/>
  <c r="A252" i="87"/>
  <c r="A253" i="87"/>
  <c r="A566" i="87"/>
  <c r="A567" i="87"/>
  <c r="A568" i="87"/>
  <c r="A569" i="87"/>
  <c r="A570" i="87"/>
  <c r="A571" i="87"/>
  <c r="A572" i="87"/>
  <c r="A573" i="87"/>
  <c r="A254" i="87"/>
  <c r="A255" i="87"/>
  <c r="A256" i="87"/>
  <c r="A257" i="87"/>
  <c r="A258" i="87"/>
  <c r="A259" i="87"/>
  <c r="A260" i="87"/>
  <c r="A261" i="87"/>
  <c r="A262" i="87"/>
  <c r="A263" i="87"/>
  <c r="A264" i="87"/>
  <c r="A265" i="87"/>
  <c r="A266" i="87"/>
  <c r="A267" i="87"/>
  <c r="A268" i="87"/>
  <c r="A269" i="87"/>
  <c r="A270" i="87"/>
  <c r="A271" i="87"/>
  <c r="A272" i="87"/>
  <c r="A273" i="87"/>
  <c r="A274" i="87"/>
  <c r="A275" i="87"/>
  <c r="A276" i="87"/>
  <c r="A277" i="87"/>
  <c r="A278" i="87"/>
  <c r="A279" i="87"/>
  <c r="A280" i="87"/>
  <c r="A281" i="87"/>
  <c r="A282" i="87"/>
  <c r="A283" i="87"/>
  <c r="A284" i="87"/>
  <c r="A285" i="87"/>
  <c r="A286" i="87"/>
  <c r="A287" i="87"/>
  <c r="A288" i="87"/>
  <c r="A289" i="87"/>
  <c r="A290" i="87"/>
  <c r="A291" i="87"/>
  <c r="A292" i="87"/>
  <c r="A293" i="87"/>
  <c r="A294" i="87"/>
  <c r="A295" i="87"/>
  <c r="A296" i="87"/>
  <c r="A297" i="87"/>
  <c r="A298" i="87"/>
  <c r="A299" i="87"/>
  <c r="A300" i="87"/>
  <c r="A301" i="87"/>
  <c r="A302" i="87"/>
  <c r="A303" i="87"/>
  <c r="A304" i="87"/>
  <c r="A305" i="87"/>
  <c r="A306" i="87"/>
  <c r="A307" i="87"/>
  <c r="A308" i="87"/>
  <c r="A309" i="87"/>
  <c r="A310" i="87"/>
  <c r="A311" i="87"/>
  <c r="A312" i="87"/>
  <c r="A313" i="87"/>
  <c r="A314" i="87"/>
  <c r="A315" i="87"/>
  <c r="A316" i="87"/>
  <c r="A317" i="87"/>
  <c r="A318" i="87"/>
  <c r="A319" i="87"/>
  <c r="A320" i="87"/>
  <c r="A321" i="87"/>
  <c r="A322" i="87"/>
  <c r="A323" i="87"/>
  <c r="A324" i="87"/>
  <c r="A325" i="87"/>
  <c r="A326" i="87"/>
  <c r="A327" i="87"/>
  <c r="A328" i="87"/>
  <c r="A329" i="87"/>
  <c r="A330" i="87"/>
  <c r="A331" i="87"/>
  <c r="A332" i="87"/>
  <c r="A333" i="87"/>
  <c r="A334" i="87"/>
  <c r="A335" i="87"/>
  <c r="A336" i="87"/>
  <c r="A337" i="87"/>
  <c r="A338" i="87"/>
  <c r="A339" i="87"/>
  <c r="A340" i="87"/>
  <c r="A341" i="87"/>
  <c r="A342" i="87"/>
  <c r="A343" i="87"/>
  <c r="A344" i="87"/>
  <c r="A2" i="87"/>
  <c r="A3" i="87"/>
  <c r="A4" i="87"/>
  <c r="A345" i="87"/>
  <c r="A346" i="87"/>
  <c r="A347" i="87"/>
  <c r="A348" i="87"/>
  <c r="A349" i="87"/>
  <c r="A350" i="87"/>
  <c r="A351" i="87"/>
  <c r="A352" i="87"/>
  <c r="A353" i="87"/>
  <c r="A354" i="87"/>
  <c r="A355" i="87"/>
  <c r="A356" i="87"/>
  <c r="A357" i="87"/>
  <c r="A358" i="87"/>
  <c r="A359" i="87"/>
  <c r="A360" i="87"/>
  <c r="A361" i="87"/>
  <c r="A449" i="87"/>
  <c r="A362" i="87"/>
  <c r="A363" i="87"/>
  <c r="A450" i="87"/>
  <c r="A451" i="87"/>
  <c r="A364" i="87"/>
  <c r="A452" i="87"/>
  <c r="A453" i="87"/>
  <c r="H453" i="87"/>
  <c r="A365" i="87"/>
  <c r="A366" i="87"/>
  <c r="H366" i="87"/>
  <c r="A367" i="87"/>
  <c r="H367" i="87"/>
  <c r="A368" i="87"/>
  <c r="A369" i="87"/>
  <c r="H369" i="87"/>
  <c r="A370" i="87"/>
  <c r="H370" i="87"/>
  <c r="A371" i="87"/>
  <c r="A372" i="87"/>
  <c r="H372" i="87"/>
  <c r="A373" i="87"/>
  <c r="H373" i="87"/>
  <c r="A374" i="87"/>
  <c r="A375" i="87"/>
  <c r="H375" i="87"/>
  <c r="A376" i="87"/>
  <c r="H376" i="87"/>
  <c r="A377" i="87"/>
  <c r="A378" i="87"/>
  <c r="A379" i="87"/>
  <c r="H379" i="87"/>
  <c r="A380" i="87"/>
  <c r="H380" i="87"/>
  <c r="A381" i="87"/>
  <c r="A382" i="87"/>
  <c r="A383" i="87"/>
  <c r="H383" i="87"/>
  <c r="A384" i="87"/>
  <c r="H384" i="87"/>
  <c r="A385" i="87"/>
  <c r="A386" i="87"/>
  <c r="A387" i="87"/>
  <c r="H387" i="87"/>
  <c r="A388" i="87"/>
  <c r="H388" i="87"/>
  <c r="A389" i="87"/>
  <c r="A390" i="87"/>
  <c r="A391" i="87"/>
  <c r="H391" i="87"/>
  <c r="A392" i="87"/>
  <c r="H392" i="87"/>
  <c r="A393" i="87"/>
  <c r="A394" i="87"/>
  <c r="A395" i="87"/>
  <c r="A396" i="87"/>
  <c r="A397" i="87"/>
  <c r="A398" i="87"/>
  <c r="A399" i="87"/>
  <c r="A400" i="87"/>
  <c r="A401" i="87"/>
  <c r="A402" i="87"/>
  <c r="A403" i="87"/>
  <c r="A404" i="87"/>
  <c r="A405" i="87"/>
  <c r="A406" i="87"/>
  <c r="A407" i="87"/>
  <c r="A408" i="87"/>
  <c r="A409" i="87"/>
  <c r="A410" i="87"/>
  <c r="A411" i="87"/>
  <c r="A412" i="87"/>
  <c r="A413" i="87"/>
  <c r="A414" i="87"/>
  <c r="A415" i="87"/>
  <c r="A416" i="87"/>
  <c r="A417" i="87"/>
  <c r="A418" i="87"/>
  <c r="A419" i="87"/>
  <c r="A420" i="87"/>
  <c r="A421" i="87"/>
  <c r="A422" i="87"/>
  <c r="A423" i="87"/>
  <c r="A424" i="87"/>
  <c r="A425" i="87"/>
  <c r="A426" i="87"/>
  <c r="A427" i="87"/>
  <c r="A428" i="87"/>
  <c r="A429" i="87"/>
  <c r="B9" i="88"/>
  <c r="B40" i="88"/>
  <c r="B35" i="88"/>
  <c r="K35" i="88" s="1"/>
  <c r="B34" i="88"/>
  <c r="K34" i="88" s="1"/>
  <c r="B33" i="88"/>
  <c r="K33" i="88" s="1"/>
  <c r="B37" i="88"/>
  <c r="B36" i="88"/>
  <c r="B32" i="88"/>
  <c r="B31" i="88"/>
  <c r="B27" i="88"/>
  <c r="B20" i="88"/>
  <c r="B19" i="88"/>
  <c r="B16" i="88"/>
  <c r="B15" i="88"/>
  <c r="B11" i="88"/>
  <c r="B10" i="88"/>
  <c r="K10" i="88" s="1"/>
  <c r="B13" i="88"/>
  <c r="B14" i="88"/>
  <c r="B17" i="88"/>
  <c r="B18" i="88"/>
  <c r="B21" i="88"/>
  <c r="B22" i="88"/>
  <c r="B23" i="88"/>
  <c r="B24" i="88"/>
  <c r="B25" i="88"/>
  <c r="B26" i="88"/>
  <c r="B28" i="88"/>
  <c r="B29" i="88"/>
  <c r="B30" i="88"/>
  <c r="B38" i="88"/>
  <c r="B39" i="88"/>
  <c r="D60" i="78"/>
  <c r="D59" i="78"/>
  <c r="D58" i="78"/>
  <c r="D57" i="78"/>
  <c r="D56" i="78"/>
  <c r="D55" i="78"/>
  <c r="D54" i="78"/>
  <c r="D53" i="78"/>
  <c r="D52" i="78"/>
  <c r="D51" i="78"/>
  <c r="D50" i="78"/>
  <c r="D49" i="78"/>
  <c r="D48" i="78"/>
  <c r="D47" i="78"/>
  <c r="D46" i="78"/>
  <c r="D45" i="78"/>
  <c r="D44" i="78"/>
  <c r="D43" i="78"/>
  <c r="D42" i="78"/>
  <c r="D41" i="78"/>
  <c r="D40" i="78"/>
  <c r="D39" i="78"/>
  <c r="D38" i="78"/>
  <c r="D37" i="78"/>
  <c r="D36" i="78"/>
  <c r="D35" i="78"/>
  <c r="D34" i="78"/>
  <c r="D33" i="78"/>
  <c r="D32" i="78"/>
  <c r="D31" i="78"/>
  <c r="D30" i="78"/>
  <c r="D29" i="78"/>
  <c r="D28" i="78"/>
  <c r="D27" i="78"/>
  <c r="D26" i="78"/>
  <c r="D25" i="78"/>
  <c r="D24" i="78"/>
  <c r="D23" i="78"/>
  <c r="D22" i="78"/>
  <c r="D21" i="78"/>
  <c r="D20" i="78"/>
  <c r="D19" i="78"/>
  <c r="D18" i="78"/>
  <c r="I12" i="78"/>
  <c r="D17" i="78"/>
  <c r="I11" i="78"/>
  <c r="D16" i="78"/>
  <c r="I10" i="78"/>
  <c r="D15" i="78"/>
  <c r="I9" i="78"/>
  <c r="D14" i="78"/>
  <c r="I8" i="78"/>
  <c r="D13" i="78"/>
  <c r="I7" i="78"/>
  <c r="D12" i="78"/>
  <c r="I6" i="78"/>
  <c r="D11" i="78"/>
  <c r="I5" i="78"/>
  <c r="D10" i="78"/>
  <c r="I4" i="78"/>
  <c r="D9" i="78"/>
  <c r="D8" i="78"/>
  <c r="D7" i="78"/>
  <c r="D6" i="78"/>
  <c r="D5" i="78"/>
  <c r="D4" i="78"/>
  <c r="D3" i="78"/>
  <c r="I2" i="78"/>
  <c r="D2" i="78"/>
  <c r="J40" i="88" l="1"/>
  <c r="K16" i="88"/>
  <c r="K18" i="88"/>
  <c r="K31" i="88"/>
  <c r="K30" i="88"/>
  <c r="K12" i="88"/>
  <c r="K25" i="88"/>
  <c r="K24" i="88"/>
  <c r="K39" i="88"/>
  <c r="K23" i="88"/>
  <c r="K21" i="88"/>
  <c r="K13" i="88"/>
  <c r="J62" i="87" a="1"/>
  <c r="J62" i="87" s="1"/>
  <c r="J578" i="87" a="1"/>
  <c r="J578" i="87" s="1"/>
  <c r="B10" i="51" s="1"/>
  <c r="J567" i="87" a="1"/>
  <c r="J567" i="87" s="1"/>
  <c r="G10" i="62" s="1"/>
  <c r="J566" i="87" a="1"/>
  <c r="J566" i="87" s="1"/>
  <c r="J534" i="87" a="1"/>
  <c r="J534" i="87" s="1"/>
  <c r="J535" i="87" a="1"/>
  <c r="J535" i="87" s="1"/>
  <c r="J536" i="87" a="1"/>
  <c r="J536" i="87" s="1"/>
  <c r="D10" i="53" s="1"/>
  <c r="J502" i="87" a="1"/>
  <c r="J502" i="87" s="1"/>
  <c r="J503" i="87" a="1"/>
  <c r="J503" i="87" s="1"/>
  <c r="D10" i="42" s="1"/>
  <c r="J486" i="87" a="1"/>
  <c r="J486" i="87" s="1"/>
  <c r="J487" i="87" a="1"/>
  <c r="J487" i="87" s="1"/>
  <c r="M10" i="39" s="1"/>
  <c r="J470" i="87" a="1"/>
  <c r="J470" i="87" s="1"/>
  <c r="J471" i="87" a="1"/>
  <c r="J471" i="87" s="1"/>
  <c r="F10" i="37" s="1"/>
  <c r="J454" i="87" a="1"/>
  <c r="J454" i="87" s="1"/>
  <c r="J455" i="87" a="1"/>
  <c r="J455" i="87" s="1"/>
  <c r="M10" i="34" s="1"/>
  <c r="J430" i="87" a="1"/>
  <c r="J430" i="87" s="1"/>
  <c r="J431" i="87" a="1"/>
  <c r="J431" i="87" s="1"/>
  <c r="J432" i="87" a="1"/>
  <c r="J432" i="87" s="1"/>
  <c r="D10" i="62" s="1"/>
  <c r="J414" i="87" a="1"/>
  <c r="J414" i="87" s="1"/>
  <c r="J415" i="87" a="1"/>
  <c r="J415" i="87" s="1"/>
  <c r="J416" i="87" a="1"/>
  <c r="J416" i="87" s="1"/>
  <c r="D10" i="70" s="1"/>
  <c r="J398" i="87" a="1"/>
  <c r="J398" i="87" s="1"/>
  <c r="J399" i="87" a="1"/>
  <c r="J399" i="87" s="1"/>
  <c r="B10" i="69" s="1"/>
  <c r="J238" i="87" a="1"/>
  <c r="J238" i="87" s="1"/>
  <c r="J239" i="87" a="1"/>
  <c r="J239" i="87" s="1"/>
  <c r="B10" i="60" s="1"/>
  <c r="J168" i="87" a="1"/>
  <c r="J168" i="87" s="1"/>
  <c r="J169" i="87" a="1"/>
  <c r="J169" i="87" s="1"/>
  <c r="J170" i="87" a="1"/>
  <c r="J170" i="87" s="1"/>
  <c r="C10" i="44" s="1"/>
  <c r="J115" i="87" a="1"/>
  <c r="J115" i="87" s="1"/>
  <c r="J116" i="87" a="1"/>
  <c r="J116" i="87" s="1"/>
  <c r="I10" i="39" s="1"/>
  <c r="J97" i="87" a="1"/>
  <c r="J97" i="87" s="1"/>
  <c r="J98" i="87" a="1"/>
  <c r="J98" i="87" s="1"/>
  <c r="B10" i="37" s="1"/>
  <c r="J577" i="87" a="1"/>
  <c r="J577" i="87" s="1"/>
  <c r="B10" i="50" s="1"/>
  <c r="J7" i="87" a="1"/>
  <c r="J7" i="87" s="1"/>
  <c r="J8" i="87" a="1"/>
  <c r="J8" i="87" s="1"/>
  <c r="J9" i="87" a="1"/>
  <c r="J9" i="87" s="1"/>
  <c r="J326" i="87" a="1"/>
  <c r="J326" i="87" s="1"/>
  <c r="B10" i="66" s="1"/>
  <c r="J325" i="87" a="1"/>
  <c r="J325" i="87" s="1"/>
  <c r="J550" i="87" a="1"/>
  <c r="J550" i="87" s="1"/>
  <c r="L10" i="53" s="1"/>
  <c r="J549" i="87" a="1"/>
  <c r="J549" i="87" s="1"/>
  <c r="J517" i="87" a="1"/>
  <c r="J517" i="87" s="1"/>
  <c r="J518" i="87" a="1"/>
  <c r="J518" i="87" s="1"/>
  <c r="B10" i="48" s="1"/>
  <c r="J324" i="87" a="1"/>
  <c r="J324" i="87" s="1"/>
  <c r="T10" i="65" s="1"/>
  <c r="J323" i="87" a="1"/>
  <c r="J323" i="87" s="1"/>
  <c r="J308" i="87" a="1"/>
  <c r="J308" i="87" s="1"/>
  <c r="L10" i="65" s="1"/>
  <c r="J307" i="87" a="1"/>
  <c r="J307" i="87" s="1"/>
  <c r="J292" i="87" a="1"/>
  <c r="J292" i="87" s="1"/>
  <c r="J291" i="87" a="1"/>
  <c r="J291" i="87" s="1"/>
  <c r="J293" i="87" a="1"/>
  <c r="J293" i="87" s="1"/>
  <c r="F10" i="64" s="1"/>
  <c r="J276" i="87" a="1"/>
  <c r="J276" i="87" s="1"/>
  <c r="D10" i="63" s="1"/>
  <c r="J275" i="87" a="1"/>
  <c r="J275" i="87" s="1"/>
  <c r="J256" i="87" a="1"/>
  <c r="J256" i="87" s="1"/>
  <c r="J257" i="87" a="1"/>
  <c r="J257" i="87" s="1"/>
  <c r="L10" i="62" s="1"/>
  <c r="J183" i="87" a="1"/>
  <c r="J183" i="87" s="1"/>
  <c r="J184" i="87" a="1"/>
  <c r="J184" i="87" s="1"/>
  <c r="F10" i="48" s="1"/>
  <c r="J149" i="87" a="1"/>
  <c r="J149" i="87" s="1"/>
  <c r="J150" i="87" a="1"/>
  <c r="J150" i="87" s="1"/>
  <c r="J151" i="87" a="1"/>
  <c r="J151" i="87" s="1"/>
  <c r="G10" i="41" s="1"/>
  <c r="J131" i="87" a="1"/>
  <c r="J131" i="87" s="1"/>
  <c r="J132" i="87" a="1"/>
  <c r="J132" i="87" s="1"/>
  <c r="E10" i="40" s="1"/>
  <c r="J258" i="87" a="1"/>
  <c r="J258" i="87" s="1"/>
  <c r="J259" i="87" a="1"/>
  <c r="J259" i="87" s="1"/>
  <c r="M10" i="62" s="1"/>
  <c r="J564" i="87" a="1"/>
  <c r="J564" i="87" s="1"/>
  <c r="J565" i="87" a="1"/>
  <c r="J565" i="87" s="1"/>
  <c r="E10" i="60" s="1"/>
  <c r="J532" i="87" a="1"/>
  <c r="J532" i="87" s="1"/>
  <c r="J533" i="87" a="1"/>
  <c r="J533" i="87" s="1"/>
  <c r="C10" i="53" s="1"/>
  <c r="J500" i="87" a="1"/>
  <c r="J500" i="87" s="1"/>
  <c r="J501" i="87" a="1"/>
  <c r="J501" i="87" s="1"/>
  <c r="C10" i="42" s="1"/>
  <c r="J484" i="87" a="1"/>
  <c r="J484" i="87" s="1"/>
  <c r="J485" i="87" a="1"/>
  <c r="J485" i="87" s="1"/>
  <c r="L10" i="39" s="1"/>
  <c r="J468" i="87" a="1"/>
  <c r="J468" i="87" s="1"/>
  <c r="J469" i="87" a="1"/>
  <c r="J469" i="87" s="1"/>
  <c r="E10" i="37" s="1"/>
  <c r="J428" i="87" a="1"/>
  <c r="J428" i="87" s="1"/>
  <c r="J429" i="87" a="1"/>
  <c r="J429" i="87" s="1"/>
  <c r="I10" i="70" s="1"/>
  <c r="J396" i="87" a="1"/>
  <c r="J396" i="87" s="1"/>
  <c r="J397" i="87" a="1"/>
  <c r="J397" i="87" s="1"/>
  <c r="P10" i="68" s="1"/>
  <c r="J236" i="87" a="1"/>
  <c r="J236" i="87" s="1"/>
  <c r="J237" i="87" a="1"/>
  <c r="J237" i="87" s="1"/>
  <c r="E10" i="59" s="1"/>
  <c r="J220" i="87" a="1"/>
  <c r="J220" i="87" s="1"/>
  <c r="J221" i="87" a="1"/>
  <c r="J221" i="87" s="1"/>
  <c r="J222" i="87" a="1"/>
  <c r="J222" i="87" s="1"/>
  <c r="F10" i="56" s="1"/>
  <c r="J113" i="87" a="1"/>
  <c r="J113" i="87" s="1"/>
  <c r="J114" i="87" a="1"/>
  <c r="J114" i="87" s="1"/>
  <c r="H10" i="39" s="1"/>
  <c r="J95" i="87" a="1"/>
  <c r="J95" i="87" s="1"/>
  <c r="J96" i="87" a="1"/>
  <c r="J96" i="87" s="1"/>
  <c r="B10" i="35" s="1" a="1"/>
  <c r="B10" i="35" s="1"/>
  <c r="J273" i="87" a="1"/>
  <c r="J273" i="87" s="1"/>
  <c r="J274" i="87" a="1"/>
  <c r="J274" i="87" s="1"/>
  <c r="C10" i="63" s="1"/>
  <c r="J254" i="87" a="1"/>
  <c r="J254" i="87" s="1"/>
  <c r="J255" i="87" a="1"/>
  <c r="J255" i="87" s="1"/>
  <c r="K10" i="62" s="1"/>
  <c r="J181" i="87" a="1"/>
  <c r="J181" i="87" s="1"/>
  <c r="J182" i="87" a="1"/>
  <c r="J182" i="87" s="1"/>
  <c r="G10" i="46" s="1"/>
  <c r="J147" i="87" a="1"/>
  <c r="J147" i="87" s="1"/>
  <c r="J148" i="87" a="1"/>
  <c r="J148" i="87" s="1"/>
  <c r="F10" i="41" s="1"/>
  <c r="J515" i="87" a="1"/>
  <c r="J515" i="87" s="1"/>
  <c r="J516" i="87" a="1"/>
  <c r="J516" i="87" s="1"/>
  <c r="F10" i="47" s="1"/>
  <c r="J411" i="87" a="1"/>
  <c r="J411" i="87" s="1"/>
  <c r="J412" i="87" a="1"/>
  <c r="J412" i="87" s="1"/>
  <c r="J413" i="87" a="1"/>
  <c r="J413" i="87" s="1"/>
  <c r="C10" i="70" s="1"/>
  <c r="J321" i="87" a="1"/>
  <c r="J321" i="87" s="1"/>
  <c r="J322" i="87" a="1"/>
  <c r="J322" i="87" s="1"/>
  <c r="S10" i="65" s="1"/>
  <c r="J562" i="87" a="1"/>
  <c r="J562" i="87" s="1"/>
  <c r="J563" i="87" a="1"/>
  <c r="J563" i="87" s="1"/>
  <c r="D10" i="60" s="1"/>
  <c r="J548" i="87" a="1"/>
  <c r="J548" i="87" s="1"/>
  <c r="K10" i="53" s="1"/>
  <c r="J546" i="87" a="1"/>
  <c r="J546" i="87" s="1"/>
  <c r="J547" i="87" a="1"/>
  <c r="J547" i="87" s="1"/>
  <c r="J530" i="87" a="1"/>
  <c r="J530" i="87" s="1"/>
  <c r="J531" i="87" a="1"/>
  <c r="J531" i="87" s="1"/>
  <c r="B10" i="53" s="1"/>
  <c r="J498" i="87" a="1"/>
  <c r="J498" i="87" s="1"/>
  <c r="J499" i="87" a="1"/>
  <c r="J499" i="87" s="1"/>
  <c r="B10" i="42" s="1"/>
  <c r="J482" i="87" a="1"/>
  <c r="J482" i="87" s="1"/>
  <c r="J483" i="87" a="1"/>
  <c r="J483" i="87" s="1"/>
  <c r="F10" i="39" s="1"/>
  <c r="J466" i="87" a="1"/>
  <c r="J466" i="87" s="1"/>
  <c r="J467" i="87" a="1"/>
  <c r="J467" i="87" s="1"/>
  <c r="D10" i="37" s="1"/>
  <c r="J426" i="87" a="1"/>
  <c r="J426" i="87" s="1"/>
  <c r="J427" i="87" a="1"/>
  <c r="J427" i="87" s="1"/>
  <c r="H10" i="70" s="1"/>
  <c r="J394" i="87" a="1"/>
  <c r="J394" i="87" s="1"/>
  <c r="J395" i="87" a="1"/>
  <c r="J395" i="87" s="1"/>
  <c r="O10" i="68" s="1"/>
  <c r="J288" i="87" a="1"/>
  <c r="J288" i="87" s="1"/>
  <c r="J289" i="87" a="1"/>
  <c r="J289" i="87" s="1"/>
  <c r="J290" i="87" a="1"/>
  <c r="J290" i="87" s="1"/>
  <c r="E10" i="64" s="1"/>
  <c r="J234" i="87" a="1"/>
  <c r="J234" i="87" s="1"/>
  <c r="J235" i="87" a="1"/>
  <c r="J235" i="87" s="1"/>
  <c r="D10" i="59" s="1"/>
  <c r="J128" i="87" a="1"/>
  <c r="J128" i="87" s="1"/>
  <c r="J129" i="87" a="1"/>
  <c r="J129" i="87" s="1"/>
  <c r="J130" i="87" a="1"/>
  <c r="J130" i="87" s="1"/>
  <c r="D10" i="40" s="1"/>
  <c r="J111" i="87" a="1"/>
  <c r="J111" i="87" s="1"/>
  <c r="J112" i="87" a="1"/>
  <c r="J112" i="87" s="1"/>
  <c r="G10" i="39" s="1"/>
  <c r="J93" i="87" a="1"/>
  <c r="J93" i="87" s="1"/>
  <c r="J94" i="87" a="1"/>
  <c r="J94" i="87" s="1"/>
  <c r="R10" i="34" s="1"/>
  <c r="J77" i="87" a="1"/>
  <c r="J77" i="87" s="1"/>
  <c r="J78" i="87" a="1"/>
  <c r="J78" i="87" s="1"/>
  <c r="H10" i="34" s="1"/>
  <c r="J185" i="87" a="1"/>
  <c r="J185" i="87" s="1"/>
  <c r="J186" i="87" a="1"/>
  <c r="J186" i="87" s="1"/>
  <c r="J187" i="87" a="1"/>
  <c r="J187" i="87" s="1"/>
  <c r="J188" i="87" a="1"/>
  <c r="J188" i="87" s="1"/>
  <c r="B10" i="49" s="1"/>
  <c r="J513" i="87" a="1"/>
  <c r="J513" i="87" s="1"/>
  <c r="J514" i="87" a="1"/>
  <c r="J514" i="87" s="1"/>
  <c r="E10" i="47" s="1"/>
  <c r="J319" i="87" a="1"/>
  <c r="J319" i="87" s="1"/>
  <c r="J320" i="87" a="1"/>
  <c r="J320" i="87" s="1"/>
  <c r="R10" i="65" s="1"/>
  <c r="J268" i="87" a="1"/>
  <c r="J268" i="87" s="1"/>
  <c r="J269" i="87" a="1"/>
  <c r="J269" i="87" s="1"/>
  <c r="R10" i="62" s="1"/>
  <c r="J252" i="87" a="1"/>
  <c r="J252" i="87" s="1"/>
  <c r="J253" i="87" a="1"/>
  <c r="J253" i="87" s="1"/>
  <c r="F10" i="62" s="1"/>
  <c r="J217" i="87" a="1"/>
  <c r="J217" i="87" s="1"/>
  <c r="J218" i="87" a="1"/>
  <c r="J218" i="87" s="1"/>
  <c r="J219" i="87" a="1"/>
  <c r="J219" i="87" s="1"/>
  <c r="E10" i="56" s="1"/>
  <c r="J180" i="87" a="1"/>
  <c r="J180" i="87" s="1"/>
  <c r="F10" i="46" s="1"/>
  <c r="J179" i="87" a="1"/>
  <c r="J179" i="87" s="1"/>
  <c r="J145" i="87" a="1"/>
  <c r="J145" i="87" s="1"/>
  <c r="J146" i="87" a="1"/>
  <c r="J146" i="87" s="1"/>
  <c r="E10" i="41" s="1"/>
  <c r="J560" i="87" a="1"/>
  <c r="J560" i="87" s="1"/>
  <c r="J561" i="87" a="1"/>
  <c r="J561" i="87" s="1"/>
  <c r="C10" i="59" s="1"/>
  <c r="J544" i="87" a="1"/>
  <c r="J544" i="87" s="1"/>
  <c r="J545" i="87" a="1"/>
  <c r="J545" i="87" s="1"/>
  <c r="J10" i="53" s="1"/>
  <c r="J528" i="87" a="1"/>
  <c r="J528" i="87" s="1"/>
  <c r="J529" i="87" a="1"/>
  <c r="J529" i="87" s="1"/>
  <c r="C10" i="55" s="1"/>
  <c r="J496" i="87" a="1"/>
  <c r="J496" i="87" s="1"/>
  <c r="J497" i="87" a="1"/>
  <c r="J497" i="87" s="1"/>
  <c r="H10" i="43" s="1"/>
  <c r="J480" i="87" a="1"/>
  <c r="J480" i="87" s="1"/>
  <c r="J481" i="87" a="1"/>
  <c r="J481" i="87" s="1"/>
  <c r="C10" i="39" s="1"/>
  <c r="J464" i="87" a="1"/>
  <c r="J464" i="87" s="1"/>
  <c r="J465" i="87" a="1"/>
  <c r="J465" i="87" s="1"/>
  <c r="C10" i="37" s="1"/>
  <c r="J408" i="87" a="1"/>
  <c r="J408" i="87" s="1"/>
  <c r="J409" i="87" a="1"/>
  <c r="J409" i="87" s="1"/>
  <c r="J410" i="87" a="1"/>
  <c r="J410" i="87" s="1"/>
  <c r="B10" i="70" s="1"/>
  <c r="J246" i="87" a="1"/>
  <c r="J246" i="87" s="1"/>
  <c r="J575" i="87" a="1"/>
  <c r="J575" i="87" s="1"/>
  <c r="B10" i="62" s="1"/>
  <c r="J244" i="87" a="1"/>
  <c r="J244" i="87" s="1"/>
  <c r="J245" i="87" a="1"/>
  <c r="J245" i="87" s="1"/>
  <c r="J126" i="87" a="1"/>
  <c r="J126" i="87" s="1"/>
  <c r="J127" i="87" a="1"/>
  <c r="J127" i="87" s="1"/>
  <c r="C10" i="40" s="1"/>
  <c r="J91" i="87" a="1"/>
  <c r="J91" i="87" s="1"/>
  <c r="J92" i="87" a="1"/>
  <c r="J92" i="87" s="1"/>
  <c r="Q10" i="34" s="1"/>
  <c r="J75" i="87" a="1"/>
  <c r="J75" i="87" s="1"/>
  <c r="J76" i="87" a="1"/>
  <c r="J76" i="87" s="1"/>
  <c r="G10" i="34" s="1"/>
  <c r="J512" i="87" a="1"/>
  <c r="J512" i="87" s="1"/>
  <c r="D10" i="47" s="1"/>
  <c r="J511" i="87" a="1"/>
  <c r="J511" i="87" s="1"/>
  <c r="J423" i="87" a="1"/>
  <c r="J423" i="87" s="1"/>
  <c r="J424" i="87" a="1"/>
  <c r="J424" i="87" s="1"/>
  <c r="J425" i="87" a="1"/>
  <c r="J425" i="87" s="1"/>
  <c r="G10" i="70" s="1"/>
  <c r="J317" i="87" a="1"/>
  <c r="J317" i="87" s="1"/>
  <c r="J318" i="87" a="1"/>
  <c r="J318" i="87" s="1"/>
  <c r="Q10" i="65" s="1"/>
  <c r="J285" i="87" a="1"/>
  <c r="J285" i="87" s="1"/>
  <c r="J286" i="87" a="1"/>
  <c r="J286" i="87" s="1"/>
  <c r="J287" i="87" a="1"/>
  <c r="J287" i="87" s="1"/>
  <c r="D10" i="64" s="1"/>
  <c r="J266" i="87" a="1"/>
  <c r="J266" i="87" s="1"/>
  <c r="J267" i="87" a="1"/>
  <c r="J267" i="87" s="1"/>
  <c r="Q10" i="62" s="1"/>
  <c r="J250" i="87" a="1"/>
  <c r="J250" i="87" s="1"/>
  <c r="J251" i="87" a="1"/>
  <c r="J251" i="87" s="1"/>
  <c r="E10" i="62" s="1"/>
  <c r="J231" i="87" a="1"/>
  <c r="J231" i="87" s="1"/>
  <c r="J232" i="87" a="1"/>
  <c r="J232" i="87" s="1"/>
  <c r="J233" i="87" a="1"/>
  <c r="J233" i="87" s="1"/>
  <c r="B10" i="57" s="1"/>
  <c r="J215" i="87" a="1"/>
  <c r="J215" i="87" s="1"/>
  <c r="J216" i="87" a="1"/>
  <c r="J216" i="87" s="1"/>
  <c r="D10" i="56" s="1"/>
  <c r="J178" i="87" a="1"/>
  <c r="J178" i="87" s="1"/>
  <c r="E10" i="46" s="1"/>
  <c r="J177" i="87" a="1"/>
  <c r="J177" i="87" s="1"/>
  <c r="J143" i="87" a="1"/>
  <c r="J143" i="87" s="1"/>
  <c r="J144" i="87" a="1"/>
  <c r="J144" i="87" s="1"/>
  <c r="D10" i="41" s="1"/>
  <c r="J519" i="87" a="1"/>
  <c r="J519" i="87" s="1"/>
  <c r="J520" i="87" a="1"/>
  <c r="J520" i="87" s="1"/>
  <c r="C10" i="48" s="1"/>
  <c r="J160" i="87" a="1"/>
  <c r="J160" i="87" s="1"/>
  <c r="J161" i="87" a="1"/>
  <c r="J161" i="87" s="1"/>
  <c r="L10" i="41" s="1"/>
  <c r="J559" i="87" a="1"/>
  <c r="J559" i="87" s="1"/>
  <c r="B10" i="59" s="1"/>
  <c r="J558" i="87" a="1"/>
  <c r="J558" i="87" s="1"/>
  <c r="J494" i="87" a="1"/>
  <c r="J494" i="87" s="1"/>
  <c r="J495" i="87" a="1"/>
  <c r="J495" i="87" s="1"/>
  <c r="G10" i="43" s="1"/>
  <c r="J478" i="87" a="1"/>
  <c r="J478" i="87" s="1"/>
  <c r="J479" i="87" a="1"/>
  <c r="J479" i="87" s="1"/>
  <c r="B10" i="39" s="1"/>
  <c r="J462" i="87" a="1"/>
  <c r="J462" i="87" s="1"/>
  <c r="J463" i="87" a="1"/>
  <c r="J463" i="87" s="1"/>
  <c r="F10" i="35" s="1"/>
  <c r="J158" i="87" a="1"/>
  <c r="J158" i="87" s="1"/>
  <c r="J159" i="87" a="1"/>
  <c r="J159" i="87" s="1"/>
  <c r="K10" i="41" s="1"/>
  <c r="J124" i="87" a="1"/>
  <c r="J124" i="87" s="1"/>
  <c r="J125" i="87" a="1"/>
  <c r="J125" i="87" s="1"/>
  <c r="B10" i="40" s="1"/>
  <c r="J106" i="87" a="1"/>
  <c r="J106" i="87" s="1"/>
  <c r="J107" i="87" a="1"/>
  <c r="J107" i="87" s="1"/>
  <c r="D10" i="39" s="1"/>
  <c r="J89" i="87" a="1"/>
  <c r="J89" i="87" s="1"/>
  <c r="J90" i="87" a="1"/>
  <c r="J90" i="87" s="1"/>
  <c r="P10" i="34" s="1"/>
  <c r="J247" i="87" a="1"/>
  <c r="J247" i="87" s="1"/>
  <c r="J248" i="87" a="1"/>
  <c r="J248" i="87" s="1"/>
  <c r="J249" i="87" a="1"/>
  <c r="J249" i="87" s="1"/>
  <c r="C10" i="62" s="1"/>
  <c r="J214" i="87" a="1"/>
  <c r="J214" i="87" s="1"/>
  <c r="C10" i="56" s="1"/>
  <c r="J212" i="87" a="1"/>
  <c r="J212" i="87" s="1"/>
  <c r="J213" i="87" a="1"/>
  <c r="J213" i="87" s="1"/>
  <c r="J156" i="87" a="1"/>
  <c r="J156" i="87" s="1"/>
  <c r="J157" i="87" a="1"/>
  <c r="J157" i="87" s="1"/>
  <c r="J10" i="41" s="1"/>
  <c r="J87" i="87" a="1"/>
  <c r="J87" i="87" s="1"/>
  <c r="J88" i="87" a="1"/>
  <c r="J88" i="87" s="1"/>
  <c r="O10" i="34" s="1"/>
  <c r="J541" i="87" a="1"/>
  <c r="J541" i="87" s="1"/>
  <c r="J542" i="87" a="1"/>
  <c r="J542" i="87" s="1"/>
  <c r="J543" i="87" a="1"/>
  <c r="J543" i="87" s="1"/>
  <c r="H10" i="53" s="1"/>
  <c r="J525" i="87" a="1"/>
  <c r="J525" i="87" s="1"/>
  <c r="J526" i="87" a="1"/>
  <c r="J526" i="87" s="1"/>
  <c r="J527" i="87" a="1"/>
  <c r="J527" i="87" s="1"/>
  <c r="B10" i="55" s="1"/>
  <c r="J509" i="87" a="1"/>
  <c r="J509" i="87" s="1"/>
  <c r="J510" i="87" a="1"/>
  <c r="J510" i="87" s="1"/>
  <c r="C10" i="47" s="1"/>
  <c r="J405" i="87" a="1"/>
  <c r="J405" i="87" s="1"/>
  <c r="J406" i="87" a="1"/>
  <c r="J406" i="87" s="1"/>
  <c r="J407" i="87" a="1"/>
  <c r="J407" i="87" s="1"/>
  <c r="E10" i="69" s="1"/>
  <c r="J315" i="87" a="1"/>
  <c r="J315" i="87" s="1"/>
  <c r="J316" i="87" a="1"/>
  <c r="J316" i="87" s="1"/>
  <c r="P10" i="65" s="1"/>
  <c r="J283" i="87" a="1"/>
  <c r="J283" i="87" s="1"/>
  <c r="J284" i="87" a="1"/>
  <c r="J284" i="87" s="1"/>
  <c r="C10" i="64" s="1"/>
  <c r="J557" i="87" a="1"/>
  <c r="J557" i="87" s="1"/>
  <c r="Q10" i="53" s="1"/>
  <c r="J556" i="87" a="1"/>
  <c r="J556" i="87" s="1"/>
  <c r="J476" i="87" a="1"/>
  <c r="J476" i="87" s="1"/>
  <c r="J477" i="87" a="1"/>
  <c r="J477" i="87" s="1"/>
  <c r="E10" i="38" s="1"/>
  <c r="J436" i="87" a="1"/>
  <c r="J436" i="87" s="1"/>
  <c r="J437" i="87" a="1"/>
  <c r="J437" i="87" s="1"/>
  <c r="J438" i="87" a="1"/>
  <c r="J438" i="87" s="1"/>
  <c r="J439" i="87" a="1"/>
  <c r="J439" i="87" s="1"/>
  <c r="B10" i="34" s="1"/>
  <c r="J540" i="87" a="1"/>
  <c r="J540" i="87" s="1"/>
  <c r="G10" i="53" s="1"/>
  <c r="J539" i="87" a="1"/>
  <c r="J539" i="87" s="1"/>
  <c r="J524" i="87" a="1"/>
  <c r="J524" i="87" s="1"/>
  <c r="E10" i="48" s="1"/>
  <c r="J523" i="87" a="1"/>
  <c r="J523" i="87" s="1"/>
  <c r="J313" i="87" a="1"/>
  <c r="J313" i="87" s="1"/>
  <c r="J314" i="87" a="1"/>
  <c r="J314" i="87" s="1"/>
  <c r="O10" i="65" s="1" a="1"/>
  <c r="O10" i="65" s="1"/>
  <c r="J281" i="87" a="1"/>
  <c r="J281" i="87" s="1"/>
  <c r="J282" i="87" a="1"/>
  <c r="J282" i="87" s="1"/>
  <c r="B10" i="64" s="1"/>
  <c r="J262" i="87" a="1"/>
  <c r="J262" i="87" s="1"/>
  <c r="J263" i="87" a="1"/>
  <c r="J263" i="87" s="1"/>
  <c r="O10" i="62" s="1"/>
  <c r="J228" i="87" a="1"/>
  <c r="J228" i="87" s="1"/>
  <c r="I10" i="56" s="1"/>
  <c r="J227" i="87" a="1"/>
  <c r="J227" i="87" s="1"/>
  <c r="J189" i="87" a="1"/>
  <c r="J189" i="87" s="1"/>
  <c r="J190" i="87" a="1"/>
  <c r="J190" i="87" s="1"/>
  <c r="B10" i="52" s="1"/>
  <c r="J173" i="87" a="1"/>
  <c r="J173" i="87" s="1"/>
  <c r="J174" i="87" a="1"/>
  <c r="J174" i="87" s="1"/>
  <c r="C10" i="46" s="1"/>
  <c r="J140" i="87" a="1"/>
  <c r="J140" i="87" s="1"/>
  <c r="B10" i="41" s="1"/>
  <c r="J139" i="87" a="1"/>
  <c r="J139" i="87" s="1"/>
  <c r="J576" i="87" a="1"/>
  <c r="J576" i="87" s="1"/>
  <c r="B10" i="63" s="1"/>
  <c r="J270" i="87" a="1"/>
  <c r="J270" i="87" s="1"/>
  <c r="J271" i="87" a="1"/>
  <c r="J271" i="87" s="1"/>
  <c r="J272" i="87" a="1"/>
  <c r="J272" i="87" s="1"/>
  <c r="J551" i="87" a="1"/>
  <c r="J551" i="87" s="1"/>
  <c r="J552" i="87" a="1"/>
  <c r="J552" i="87" s="1"/>
  <c r="O10" i="53" s="1"/>
  <c r="J310" i="87" a="1"/>
  <c r="J310" i="87" s="1"/>
  <c r="M10" i="65" s="1"/>
  <c r="J309" i="87" a="1"/>
  <c r="J309" i="87" s="1"/>
  <c r="J223" i="87" a="1"/>
  <c r="J223" i="87" s="1"/>
  <c r="J224" i="87" a="1"/>
  <c r="J224" i="87" s="1"/>
  <c r="G10" i="56" s="1"/>
  <c r="J264" i="87" a="1"/>
  <c r="J264" i="87" s="1"/>
  <c r="J265" i="87" a="1"/>
  <c r="J265" i="87" s="1"/>
  <c r="P10" i="62" s="1"/>
  <c r="J230" i="87" a="1"/>
  <c r="J230" i="87" s="1"/>
  <c r="J10" i="56" s="1"/>
  <c r="J229" i="87" a="1"/>
  <c r="J229" i="87" s="1"/>
  <c r="J572" i="87" a="1"/>
  <c r="J572" i="87" s="1"/>
  <c r="J573" i="87" a="1"/>
  <c r="J573" i="87" s="1"/>
  <c r="J10" i="62" s="1"/>
  <c r="J492" i="87" a="1"/>
  <c r="J492" i="87" s="1"/>
  <c r="J493" i="87" a="1"/>
  <c r="J493" i="87" s="1"/>
  <c r="F10" i="43" s="1"/>
  <c r="J461" i="87" a="1"/>
  <c r="J461" i="87" s="1"/>
  <c r="E10" i="35" s="1"/>
  <c r="J460" i="87" a="1"/>
  <c r="J460" i="87" s="1"/>
  <c r="J420" i="87" a="1"/>
  <c r="J420" i="87" s="1"/>
  <c r="J421" i="87" a="1"/>
  <c r="J421" i="87" s="1"/>
  <c r="J422" i="87" a="1"/>
  <c r="J422" i="87" s="1"/>
  <c r="F10" i="70" s="1"/>
  <c r="J570" i="87" a="1"/>
  <c r="J570" i="87" s="1"/>
  <c r="J571" i="87" a="1"/>
  <c r="J571" i="87" s="1"/>
  <c r="I10" i="62" s="1"/>
  <c r="J508" i="87" a="1"/>
  <c r="J508" i="87" s="1"/>
  <c r="B10" i="47" s="1"/>
  <c r="J506" i="87" a="1"/>
  <c r="J506" i="87" s="1"/>
  <c r="J507" i="87" a="1"/>
  <c r="J507" i="87" s="1"/>
  <c r="J490" i="87" a="1"/>
  <c r="J490" i="87" s="1"/>
  <c r="J491" i="87" a="1"/>
  <c r="J491" i="87" s="1"/>
  <c r="C10" i="43" s="1"/>
  <c r="J474" i="87" a="1"/>
  <c r="J474" i="87" s="1"/>
  <c r="J475" i="87" a="1"/>
  <c r="J475" i="87" s="1"/>
  <c r="C10" i="38" s="1"/>
  <c r="J458" i="87" a="1"/>
  <c r="J458" i="87" s="1"/>
  <c r="J459" i="87" a="1"/>
  <c r="J459" i="87" s="1"/>
  <c r="D10" i="35" s="1"/>
  <c r="J404" i="87" a="1"/>
  <c r="J404" i="87" s="1"/>
  <c r="D10" i="69" s="1"/>
  <c r="J402" i="87" a="1"/>
  <c r="J402" i="87" s="1"/>
  <c r="J403" i="87" a="1"/>
  <c r="J403" i="87" s="1"/>
  <c r="J328" i="87" a="1"/>
  <c r="J328" i="87" s="1"/>
  <c r="J329" i="87" a="1"/>
  <c r="J329" i="87" s="1"/>
  <c r="D10" i="66" s="1"/>
  <c r="J242" i="87" a="1"/>
  <c r="J242" i="87" s="1"/>
  <c r="J243" i="87" a="1"/>
  <c r="J243" i="87" s="1"/>
  <c r="F10" i="60" s="1"/>
  <c r="J154" i="87" a="1"/>
  <c r="J154" i="87" s="1"/>
  <c r="J155" i="87" a="1"/>
  <c r="J155" i="87" s="1"/>
  <c r="I10" i="41" s="1"/>
  <c r="J119" i="87" a="1"/>
  <c r="J119" i="87" s="1"/>
  <c r="J120" i="87" a="1"/>
  <c r="J120" i="87" s="1"/>
  <c r="K10" i="39" s="1"/>
  <c r="J101" i="87" a="1"/>
  <c r="J101" i="87" s="1"/>
  <c r="J102" i="87" a="1"/>
  <c r="J102" i="87" s="1"/>
  <c r="D10" i="38" s="1"/>
  <c r="J69" i="87" a="1"/>
  <c r="J69" i="87" s="1"/>
  <c r="J70" i="87" a="1"/>
  <c r="J70" i="87" s="1"/>
  <c r="D10" i="34" s="1"/>
  <c r="J553" i="87" a="1"/>
  <c r="J553" i="87" s="1"/>
  <c r="J554" i="87" a="1"/>
  <c r="J554" i="87" s="1"/>
  <c r="J555" i="87" a="1"/>
  <c r="J555" i="87" s="1"/>
  <c r="P10" i="53" s="1"/>
  <c r="J538" i="87" a="1"/>
  <c r="J538" i="87" s="1"/>
  <c r="F10" i="53" s="1"/>
  <c r="J537" i="87" a="1"/>
  <c r="J537" i="87" s="1"/>
  <c r="J521" i="87" a="1"/>
  <c r="J521" i="87" s="1"/>
  <c r="J522" i="87" a="1"/>
  <c r="J522" i="87" s="1"/>
  <c r="D10" i="48" s="1"/>
  <c r="J434" i="87" a="1"/>
  <c r="J434" i="87" s="1"/>
  <c r="J433" i="87" a="1"/>
  <c r="J433" i="87" s="1"/>
  <c r="J435" i="87" a="1"/>
  <c r="J435" i="87" s="1"/>
  <c r="B10" i="44" s="1"/>
  <c r="J417" i="87" a="1"/>
  <c r="J417" i="87" s="1"/>
  <c r="J419" i="87" a="1"/>
  <c r="J419" i="87" s="1"/>
  <c r="E10" i="70" s="1"/>
  <c r="J418" i="87" a="1"/>
  <c r="J418" i="87" s="1"/>
  <c r="J311" i="87" a="1"/>
  <c r="J311" i="87" s="1"/>
  <c r="J312" i="87" a="1"/>
  <c r="J312" i="87" s="1"/>
  <c r="N10" i="65" s="1" a="1"/>
  <c r="N10" i="65" s="1"/>
  <c r="J279" i="87" a="1"/>
  <c r="J279" i="87" s="1"/>
  <c r="J280" i="87" a="1"/>
  <c r="J280" i="87" s="1"/>
  <c r="F10" i="63" s="1"/>
  <c r="J260" i="87" a="1"/>
  <c r="J260" i="87" s="1"/>
  <c r="J261" i="87" a="1"/>
  <c r="J261" i="87" s="1"/>
  <c r="N10" i="62" s="1"/>
  <c r="J225" i="87" a="1"/>
  <c r="J225" i="87" s="1"/>
  <c r="J226" i="87" a="1"/>
  <c r="J226" i="87" s="1"/>
  <c r="H10" i="56" s="1"/>
  <c r="J209" i="87" a="1"/>
  <c r="J209" i="87" s="1"/>
  <c r="J210" i="87" a="1"/>
  <c r="J210" i="87" s="1"/>
  <c r="J211" i="87" a="1"/>
  <c r="J211" i="87" s="1"/>
  <c r="B10" i="56" s="1"/>
  <c r="J171" i="87" a="1"/>
  <c r="J171" i="87" s="1"/>
  <c r="J172" i="87" a="1"/>
  <c r="J172" i="87" s="1"/>
  <c r="B10" i="46" s="1"/>
  <c r="J12" i="87" a="1"/>
  <c r="J12" i="87" s="1"/>
  <c r="J13" i="87" a="1"/>
  <c r="J13" i="87" s="1"/>
  <c r="D10" i="50" s="1"/>
  <c r="J278" i="87" a="1"/>
  <c r="J278" i="87" s="1"/>
  <c r="E10" i="63" s="1"/>
  <c r="J277" i="87" a="1"/>
  <c r="J277" i="87" s="1"/>
  <c r="J175" i="87" a="1"/>
  <c r="J175" i="87" s="1"/>
  <c r="J176" i="87" a="1"/>
  <c r="J176" i="87" s="1"/>
  <c r="D10" i="46" s="1"/>
  <c r="J142" i="87" a="1"/>
  <c r="J142" i="87" s="1"/>
  <c r="C10" i="41" s="1"/>
  <c r="J141" i="87" a="1"/>
  <c r="J141" i="87" s="1"/>
  <c r="J568" i="87" a="1"/>
  <c r="J568" i="87" s="1"/>
  <c r="J569" i="87" a="1"/>
  <c r="J569" i="87" s="1"/>
  <c r="H10" i="62" s="1"/>
  <c r="J504" i="87" a="1"/>
  <c r="J504" i="87" s="1"/>
  <c r="J505" i="87" a="1"/>
  <c r="J505" i="87" s="1"/>
  <c r="E10" i="42" s="1"/>
  <c r="J488" i="87" a="1"/>
  <c r="J488" i="87" s="1"/>
  <c r="J489" i="87" a="1"/>
  <c r="J489" i="87" s="1"/>
  <c r="B10" i="43" s="1"/>
  <c r="J472" i="87" a="1"/>
  <c r="J472" i="87" s="1"/>
  <c r="J473" i="87" a="1"/>
  <c r="J473" i="87" s="1"/>
  <c r="B10" i="38" s="1"/>
  <c r="J456" i="87" a="1"/>
  <c r="J456" i="87" s="1"/>
  <c r="J457" i="87" a="1"/>
  <c r="J457" i="87" s="1"/>
  <c r="C10" i="35" s="1"/>
  <c r="J400" i="87" a="1"/>
  <c r="J400" i="87" s="1"/>
  <c r="J401" i="87" a="1"/>
  <c r="J401" i="87" s="1"/>
  <c r="C10" i="69" s="1"/>
  <c r="J294" i="87" a="1"/>
  <c r="J294" i="87" s="1"/>
  <c r="J295" i="87" a="1"/>
  <c r="J295" i="87" s="1"/>
  <c r="J296" i="87" a="1"/>
  <c r="J296" i="87" s="1"/>
  <c r="G10" i="64" s="1"/>
  <c r="J240" i="87" a="1"/>
  <c r="J240" i="87" s="1"/>
  <c r="J241" i="87" a="1"/>
  <c r="J241" i="87" s="1"/>
  <c r="C10" i="60" s="1"/>
  <c r="J152" i="87" a="1"/>
  <c r="J152" i="87" s="1"/>
  <c r="J153" i="87" a="1"/>
  <c r="J153" i="87" s="1"/>
  <c r="H10" i="41" s="1"/>
  <c r="J117" i="87" a="1"/>
  <c r="J117" i="87" s="1"/>
  <c r="J118" i="87" a="1"/>
  <c r="J118" i="87" s="1"/>
  <c r="J10" i="39" s="1"/>
  <c r="J99" i="87" a="1"/>
  <c r="J99" i="87" s="1"/>
  <c r="J100" i="87" a="1"/>
  <c r="J100" i="87" s="1"/>
  <c r="G10" i="37" s="1"/>
  <c r="J67" i="87" a="1"/>
  <c r="J67" i="87" s="1"/>
  <c r="J68" i="87" a="1"/>
  <c r="J68" i="87" s="1"/>
  <c r="C10" i="34" s="1"/>
  <c r="J10" i="87" a="1"/>
  <c r="J10" i="87" s="1"/>
  <c r="J11" i="87" a="1"/>
  <c r="J11" i="87" s="1"/>
  <c r="C10" i="50" s="1"/>
  <c r="J574" i="87" a="1"/>
  <c r="J574" i="87" s="1"/>
  <c r="D10" i="51" s="1"/>
  <c r="J64" i="87" a="1"/>
  <c r="J64" i="87" s="1"/>
  <c r="J65" i="87" a="1"/>
  <c r="J65" i="87" s="1"/>
  <c r="J66" i="87" a="1"/>
  <c r="J66" i="87" s="1"/>
  <c r="E10" i="51" s="1"/>
  <c r="K29" i="88"/>
  <c r="K10" i="65"/>
  <c r="E10" i="50"/>
  <c r="C10" i="51"/>
  <c r="K28" i="88"/>
  <c r="K20" i="88"/>
  <c r="B10" i="68"/>
  <c r="G10" i="65"/>
  <c r="E10" i="65"/>
  <c r="C10" i="66"/>
  <c r="B10" i="65"/>
  <c r="F10" i="65"/>
  <c r="J10" i="65"/>
  <c r="C10" i="65"/>
  <c r="I10" i="65"/>
  <c r="N10" i="68"/>
  <c r="H10" i="65"/>
  <c r="D10" i="65"/>
  <c r="J18" i="88"/>
  <c r="K22" i="88"/>
  <c r="J26" i="88"/>
  <c r="J28" i="88"/>
  <c r="K26" i="88"/>
  <c r="J24" i="88"/>
  <c r="J30" i="88"/>
  <c r="J14" i="88"/>
  <c r="J20" i="88"/>
  <c r="J39" i="88"/>
  <c r="K32" i="88"/>
  <c r="J12" i="88"/>
  <c r="J23" i="88"/>
  <c r="J19" i="88"/>
  <c r="J37" i="88"/>
  <c r="J34" i="88"/>
  <c r="J25" i="88"/>
  <c r="J22" i="88"/>
  <c r="J29" i="88"/>
  <c r="J11" i="88"/>
  <c r="J16" i="88"/>
  <c r="J31" i="88"/>
  <c r="J27" i="88"/>
  <c r="J21" i="88"/>
  <c r="J15" i="88"/>
  <c r="J17" i="88"/>
  <c r="J13" i="88"/>
  <c r="J33" i="88"/>
  <c r="J38" i="88"/>
  <c r="J35" i="88"/>
  <c r="J32" i="88"/>
  <c r="J36" i="88"/>
  <c r="J10" i="88"/>
  <c r="I10" i="88" s="1"/>
  <c r="G19" i="88"/>
  <c r="I38" i="87"/>
  <c r="G30" i="88"/>
  <c r="I28" i="87"/>
  <c r="G27" i="88"/>
  <c r="I54" i="87"/>
  <c r="G31" i="88"/>
  <c r="I30" i="87"/>
  <c r="G15" i="88"/>
  <c r="G29" i="88"/>
  <c r="I58" i="87"/>
  <c r="G25" i="88"/>
  <c r="I56" i="87"/>
  <c r="G24" i="88"/>
  <c r="I40" i="87"/>
  <c r="G23" i="88"/>
  <c r="G17" i="88"/>
  <c r="G18" i="88"/>
  <c r="I32" i="87"/>
  <c r="G26" i="88"/>
  <c r="I46" i="87"/>
  <c r="G22" i="88"/>
  <c r="G13" i="88"/>
  <c r="I34" i="87"/>
  <c r="I26" i="87"/>
  <c r="I48" i="87"/>
  <c r="I36" i="87"/>
  <c r="G20" i="88"/>
  <c r="I42" i="87"/>
  <c r="G14" i="88"/>
  <c r="I44" i="87"/>
  <c r="I23" i="87"/>
  <c r="G21" i="88"/>
  <c r="I60" i="87"/>
  <c r="G16" i="88"/>
  <c r="I24" i="87"/>
  <c r="G12" i="88"/>
  <c r="I6" i="87"/>
  <c r="I20" i="87"/>
  <c r="I18" i="87"/>
  <c r="I15" i="87"/>
  <c r="I52" i="87"/>
  <c r="I50" i="87"/>
  <c r="G28" i="88"/>
  <c r="E336" i="87" a="1"/>
  <c r="E452" i="87" a="1"/>
  <c r="E473" i="87" a="1"/>
  <c r="E191" i="87" a="1"/>
  <c r="E139" i="87" a="1"/>
  <c r="E503" i="87" a="1"/>
  <c r="E131" i="87" a="1"/>
  <c r="E409" i="87" a="1"/>
  <c r="E237" i="87" a="1"/>
  <c r="E314" i="87" a="1"/>
  <c r="H12" i="88"/>
  <c r="E243" i="87" a="1"/>
  <c r="E238" i="87" a="1"/>
  <c r="E223" i="87" a="1"/>
  <c r="E553" i="87" a="1"/>
  <c r="E12" i="87" a="1"/>
  <c r="E72" i="87" a="1"/>
  <c r="E18" i="87" a="1"/>
  <c r="E349" i="87" a="1"/>
  <c r="E488" i="87" a="1"/>
  <c r="E41" i="87" a="1"/>
  <c r="E192" i="87" a="1"/>
  <c r="E322" i="87" a="1"/>
  <c r="E150" i="87" a="1"/>
  <c r="E573" i="87" a="1"/>
  <c r="E219" i="87" a="1"/>
  <c r="E61" i="87" a="1"/>
  <c r="E152" i="87" a="1"/>
  <c r="E144" i="87" a="1"/>
  <c r="E395" i="87" a="1"/>
  <c r="I383" i="87" a="1"/>
  <c r="E448" i="87" a="1"/>
  <c r="E224" i="87" a="1"/>
  <c r="E334" i="87" a="1"/>
  <c r="E443" i="87" a="1"/>
  <c r="E48" i="87" a="1"/>
  <c r="E550" i="87" a="1"/>
  <c r="E9" i="87" a="1"/>
  <c r="E354" i="87" a="1"/>
  <c r="E307" i="87" a="1"/>
  <c r="E106" i="87" a="1"/>
  <c r="E567" i="87" a="1"/>
  <c r="E486" i="87" a="1"/>
  <c r="I440" i="87" a="1"/>
  <c r="E478" i="87" a="1"/>
  <c r="E326" i="87" a="1"/>
  <c r="E252" i="87" a="1"/>
  <c r="E168" i="87" a="1"/>
  <c r="E367" i="87" a="1"/>
  <c r="I387" i="87" a="1"/>
  <c r="E515" i="87" a="1"/>
  <c r="I40" i="88"/>
  <c r="E246" i="87" a="1"/>
  <c r="E295" i="87" a="1"/>
  <c r="E86" i="87" a="1"/>
  <c r="E24" i="87" a="1"/>
  <c r="E329" i="87" a="1"/>
  <c r="E460" i="87" a="1"/>
  <c r="E159" i="87" a="1"/>
  <c r="E258" i="87" a="1"/>
  <c r="E301" i="87" a="1"/>
  <c r="E537" i="87" a="1"/>
  <c r="E514" i="87" a="1"/>
  <c r="E458" i="87" a="1"/>
  <c r="H21" i="88"/>
  <c r="E247" i="87" a="1"/>
  <c r="E416" i="87" a="1"/>
  <c r="E182" i="87" a="1"/>
  <c r="E228" i="87" a="1"/>
  <c r="E40" i="87" a="1"/>
  <c r="E524" i="87" a="1"/>
  <c r="E500" i="87" a="1"/>
  <c r="E494" i="87" a="1"/>
  <c r="E78" i="87" a="1"/>
  <c r="E538" i="87" a="1"/>
  <c r="E26" i="87" a="1"/>
  <c r="E251" i="87" a="1"/>
  <c r="E487" i="87" a="1"/>
  <c r="E276" i="87" a="1"/>
  <c r="E291" i="87" a="1"/>
  <c r="E433" i="87" a="1"/>
  <c r="E335" i="87" a="1"/>
  <c r="E58" i="87" a="1"/>
  <c r="E98" i="87" a="1"/>
  <c r="E363" i="87" a="1"/>
  <c r="E60" i="87" a="1"/>
  <c r="E545" i="87" a="1"/>
  <c r="E517" i="87" a="1"/>
  <c r="E235" i="87" a="1"/>
  <c r="E429" i="87" a="1"/>
  <c r="E265" i="87" a="1"/>
  <c r="I338" i="87" a="1"/>
  <c r="E474" i="87" a="1"/>
  <c r="E17" i="87" a="1"/>
  <c r="E269" i="87" a="1"/>
  <c r="E294" i="87" a="1"/>
  <c r="E400" i="87" a="1"/>
  <c r="E444" i="87" a="1"/>
  <c r="E187" i="87" a="1"/>
  <c r="E415" i="87" a="1"/>
  <c r="E290" i="87" a="1"/>
  <c r="E226" i="87" a="1"/>
  <c r="E66" i="87" a="1"/>
  <c r="E271" i="87" a="1"/>
  <c r="H15" i="88"/>
  <c r="E46" i="87" a="1"/>
  <c r="E121" i="87" a="1"/>
  <c r="E5" i="87" a="1"/>
  <c r="G11" i="88"/>
  <c r="E520" i="87" a="1"/>
  <c r="E541" i="87" a="1"/>
  <c r="E138" i="87" a="1"/>
  <c r="E464" i="87" a="1"/>
  <c r="E240" i="87" a="1"/>
  <c r="E417" i="87" a="1"/>
  <c r="E154" i="87" a="1"/>
  <c r="E68" i="87" a="1"/>
  <c r="I367" i="87" a="1"/>
  <c r="E70" i="87" a="1"/>
  <c r="E463" i="87" a="1"/>
  <c r="E525" i="87" a="1"/>
  <c r="E380" i="87" a="1"/>
  <c r="E262" i="87" a="1"/>
  <c r="E341" i="87" a="1"/>
  <c r="E566" i="87" a="1"/>
  <c r="E161" i="87" a="1"/>
  <c r="I193" i="87" a="1"/>
  <c r="E214" i="87" a="1"/>
  <c r="E383" i="87" a="1"/>
  <c r="E556" i="87" a="1"/>
  <c r="E279" i="87" a="1"/>
  <c r="E449" i="87" a="1"/>
  <c r="E297" i="87" a="1"/>
  <c r="E167" i="87" a="1"/>
  <c r="E446" i="87" a="1"/>
  <c r="E495" i="87" a="1"/>
  <c r="E317" i="87" a="1"/>
  <c r="I446" i="87" a="1"/>
  <c r="E574" i="87" a="1"/>
  <c r="I444" i="87" a="1"/>
  <c r="E20" i="87" a="1"/>
  <c r="E62" i="87" a="1"/>
  <c r="E54" i="87" a="1"/>
  <c r="E521" i="87" a="1"/>
  <c r="E337" i="87" a="1"/>
  <c r="E468" i="87" a="1"/>
  <c r="H29" i="88"/>
  <c r="E296" i="87" a="1"/>
  <c r="E236" i="87" a="1"/>
  <c r="E506" i="87" a="1"/>
  <c r="E512" i="87" a="1"/>
  <c r="E412" i="87" a="1"/>
  <c r="E344" i="87" a="1"/>
  <c r="E476" i="87" a="1"/>
  <c r="H20" i="88"/>
  <c r="E547" i="87" a="1"/>
  <c r="E203" i="87" a="1"/>
  <c r="E453" i="87" a="1"/>
  <c r="E318" i="87" a="1"/>
  <c r="E6" i="87" a="1"/>
  <c r="I445" i="87" a="1"/>
  <c r="H26" i="88"/>
  <c r="E249" i="87" a="1"/>
  <c r="E256" i="87" a="1"/>
  <c r="E178" i="87" a="1"/>
  <c r="E331" i="87" a="1"/>
  <c r="E311" i="87" a="1"/>
  <c r="E274" i="87" a="1"/>
  <c r="E210" i="87" a="1"/>
  <c r="E436" i="87" a="1"/>
  <c r="E502" i="87" a="1"/>
  <c r="E522" i="87" a="1"/>
  <c r="E123" i="87" a="1"/>
  <c r="E142" i="87" a="1"/>
  <c r="E391" i="87" a="1"/>
  <c r="E3" i="87" a="1"/>
  <c r="I347" i="87" a="1"/>
  <c r="E471" i="87" a="1"/>
  <c r="E197" i="87" a="1"/>
  <c r="E99" i="87" a="1"/>
  <c r="G37" i="88"/>
  <c r="E109" i="87" a="1"/>
  <c r="E373" i="87" a="1"/>
  <c r="H17" i="88"/>
  <c r="I451" i="87" a="1"/>
  <c r="E16" i="87" a="1"/>
  <c r="E504" i="87" a="1"/>
  <c r="E52" i="87" a="1"/>
  <c r="E283" i="87" a="1"/>
  <c r="E557" i="87" a="1"/>
  <c r="E147" i="87" a="1"/>
  <c r="E551" i="87" a="1"/>
  <c r="I356" i="87" a="1"/>
  <c r="E562" i="87" a="1"/>
  <c r="E327" i="87" a="1"/>
  <c r="I392" i="87" a="1"/>
  <c r="E549" i="87" a="1"/>
  <c r="E564" i="87" a="1"/>
  <c r="E422" i="87" a="1"/>
  <c r="E102" i="87" a="1"/>
  <c r="I452" i="87" a="1"/>
  <c r="I208" i="87" a="1"/>
  <c r="E87" i="87" a="1"/>
  <c r="E31" i="87" a="1"/>
  <c r="E204" i="87" a="1"/>
  <c r="E232" i="87" a="1"/>
  <c r="E445" i="87" a="1"/>
  <c r="E27" i="87" a="1"/>
  <c r="E475" i="87" a="1"/>
  <c r="E576" i="87" a="1"/>
  <c r="E173" i="87" a="1"/>
  <c r="E15" i="87" a="1"/>
  <c r="E242" i="87" a="1"/>
  <c r="E85" i="87" a="1"/>
  <c r="E472" i="87" a="1"/>
  <c r="E45" i="87" a="1"/>
  <c r="E484" i="87" a="1"/>
  <c r="E82" i="87" a="1"/>
  <c r="E231" i="87" a="1"/>
  <c r="E267" i="87" a="1"/>
  <c r="E403" i="87" a="1"/>
  <c r="E455" i="87" a="1"/>
  <c r="I4" i="87" a="1"/>
  <c r="E513" i="87" a="1"/>
  <c r="E441" i="87" a="1"/>
  <c r="I441" i="87" a="1"/>
  <c r="H31" i="88"/>
  <c r="E169" i="87" a="1"/>
  <c r="E477" i="87" a="1"/>
  <c r="E254" i="87" a="1"/>
  <c r="I447" i="87" a="1"/>
  <c r="E530" i="87" a="1"/>
  <c r="E507" i="87" a="1"/>
  <c r="E35" i="87" a="1"/>
  <c r="E292" i="87" a="1"/>
  <c r="E388" i="87" a="1"/>
  <c r="E281" i="87" a="1"/>
  <c r="H23" i="88"/>
  <c r="E90" i="87" a="1"/>
  <c r="G35" i="88"/>
  <c r="E257" i="87" a="1"/>
  <c r="E280" i="87" a="1"/>
  <c r="G34" i="88"/>
  <c r="E213" i="87" a="1"/>
  <c r="I370" i="87" a="1"/>
  <c r="E172" i="87" a="1"/>
  <c r="E50" i="87" a="1"/>
  <c r="E419" i="87" a="1"/>
  <c r="E103" i="87" a="1"/>
  <c r="E408" i="87" a="1"/>
  <c r="E560" i="87" a="1"/>
  <c r="G32" i="88"/>
  <c r="E125" i="87" a="1"/>
  <c r="E543" i="87" a="1"/>
  <c r="E259" i="87" a="1"/>
  <c r="E39" i="87" a="1"/>
  <c r="E260" i="87" a="1"/>
  <c r="E499" i="87" a="1"/>
  <c r="E111" i="87" a="1"/>
  <c r="E107" i="87" a="1"/>
  <c r="E53" i="87" a="1"/>
  <c r="E414" i="87" a="1"/>
  <c r="E377" i="87" a="1"/>
  <c r="E534" i="87" a="1"/>
  <c r="I138" i="87" a="1"/>
  <c r="E529" i="87" a="1"/>
  <c r="E378" i="87" a="1"/>
  <c r="E10" i="87" a="1"/>
  <c r="E357" i="87" a="1"/>
  <c r="E531" i="87" a="1"/>
  <c r="H18" i="88"/>
  <c r="E466" i="87" a="1"/>
  <c r="E245" i="87" a="1"/>
  <c r="E371" i="87" a="1"/>
  <c r="E284" i="87" a="1"/>
  <c r="E376" i="87" a="1"/>
  <c r="E73" i="87" a="1"/>
  <c r="E179" i="87" a="1"/>
  <c r="E434" i="87" a="1"/>
  <c r="E339" i="87" a="1"/>
  <c r="E492" i="87" a="1"/>
  <c r="I379" i="87" a="1"/>
  <c r="E38" i="87" a="1"/>
  <c r="E542" i="87" a="1"/>
  <c r="I17" i="87" a="1"/>
  <c r="H28" i="88"/>
  <c r="E113" i="87" a="1"/>
  <c r="E497" i="87" a="1"/>
  <c r="E146" i="87" a="1"/>
  <c r="E104" i="87" a="1"/>
  <c r="G9" i="88"/>
  <c r="H25" i="88"/>
  <c r="E333" i="87" a="1"/>
  <c r="E439" i="87" a="1"/>
  <c r="E55" i="87" a="1"/>
  <c r="H16" i="88"/>
  <c r="E496" i="87" a="1"/>
  <c r="E263" i="87" a="1"/>
  <c r="E75" i="87" a="1"/>
  <c r="E413" i="87" a="1"/>
  <c r="E189" i="87" a="1"/>
  <c r="E338" i="87" a="1"/>
  <c r="E44" i="87" a="1"/>
  <c r="E202" i="87" a="1"/>
  <c r="H22" i="88"/>
  <c r="E200" i="87" a="1"/>
  <c r="H24" i="88"/>
  <c r="E457" i="87" a="1"/>
  <c r="E287" i="87" a="1"/>
  <c r="E420" i="87" a="1"/>
  <c r="E153" i="87" a="1"/>
  <c r="E384" i="87" a="1"/>
  <c r="G33" i="88"/>
  <c r="E454" i="87" a="1"/>
  <c r="E316" i="87" a="1"/>
  <c r="E548" i="87" a="1"/>
  <c r="E518" i="87" a="1"/>
  <c r="E424" i="87" a="1"/>
  <c r="E430" i="87" a="1"/>
  <c r="E523" i="87" a="1"/>
  <c r="E227" i="87" a="1"/>
  <c r="E233" i="87" a="1"/>
  <c r="E387" i="87" a="1"/>
  <c r="E77" i="87" a="1"/>
  <c r="E241" i="87" a="1"/>
  <c r="I391" i="87" a="1"/>
  <c r="E544" i="87" a="1"/>
  <c r="E425" i="87" a="1"/>
  <c r="E206" i="87" a="1"/>
  <c r="E330" i="87" a="1"/>
  <c r="E365" i="87" a="1"/>
  <c r="E465" i="87" a="1"/>
  <c r="E74" i="87" a="1"/>
  <c r="E381" i="87" a="1"/>
  <c r="E285" i="87" a="1"/>
  <c r="E49" i="87" a="1"/>
  <c r="E352" i="87" a="1"/>
  <c r="E552" i="87" a="1"/>
  <c r="E277" i="87" a="1"/>
  <c r="E127" i="87" a="1"/>
  <c r="E30" i="87" a="1"/>
  <c r="E320" i="87" a="1"/>
  <c r="E101" i="87" a="1"/>
  <c r="I369" i="87" a="1"/>
  <c r="E347" i="87" a="1"/>
  <c r="E8" i="87" a="1"/>
  <c r="E509" i="87" a="1"/>
  <c r="E459" i="87" a="1"/>
  <c r="E151" i="87" a="1"/>
  <c r="E198" i="87" a="1"/>
  <c r="E410" i="87" a="1"/>
  <c r="I341" i="87" a="1"/>
  <c r="E92" i="87" a="1"/>
  <c r="E222" i="87" a="1"/>
  <c r="E100" i="87" a="1"/>
  <c r="E571" i="87" a="1"/>
  <c r="I453" i="87" a="1"/>
  <c r="E355" i="87" a="1"/>
  <c r="E57" i="87" a="1"/>
  <c r="E143" i="87" a="1"/>
  <c r="E229" i="87" a="1"/>
  <c r="E7" i="87" a="1"/>
  <c r="I375" i="87" a="1"/>
  <c r="E11" i="87" a="1"/>
  <c r="E83" i="87" a="1"/>
  <c r="E29" i="87" a="1"/>
  <c r="E498" i="87" a="1"/>
  <c r="E302" i="87" a="1"/>
  <c r="E356" i="87" a="1"/>
  <c r="E427" i="87" a="1"/>
  <c r="E435" i="87" a="1"/>
  <c r="E558" i="87" a="1"/>
  <c r="E467" i="87" a="1"/>
  <c r="E569" i="87" a="1"/>
  <c r="E145" i="87" a="1"/>
  <c r="E165" i="87" a="1"/>
  <c r="E485" i="87" a="1"/>
  <c r="H27" i="88"/>
  <c r="E348" i="87" a="1"/>
  <c r="E501" i="87" a="1"/>
  <c r="E340" i="87" a="1"/>
  <c r="E59" i="87" a="1"/>
  <c r="I372" i="87" a="1"/>
  <c r="E508" i="87" a="1"/>
  <c r="I373" i="87" a="1"/>
  <c r="I164" i="87" a="1"/>
  <c r="E201" i="87" a="1"/>
  <c r="E359" i="87" a="1"/>
  <c r="E42" i="87" a="1"/>
  <c r="E402" i="87" a="1"/>
  <c r="E71" i="87" a="1"/>
  <c r="I335" i="87" a="1"/>
  <c r="E342" i="87" a="1"/>
  <c r="E194" i="87" a="1"/>
  <c r="E215" i="87" a="1"/>
  <c r="E141" i="87" a="1"/>
  <c r="E393" i="87" a="1"/>
  <c r="E282" i="87" a="1"/>
  <c r="I366" i="87" a="1"/>
  <c r="E248" i="87" a="1"/>
  <c r="E289" i="87" a="1"/>
  <c r="E63" i="87" a="1"/>
  <c r="E133" i="87" a="1"/>
  <c r="E451" i="87" a="1"/>
  <c r="E136" i="87" a="1"/>
  <c r="E555" i="87" a="1"/>
  <c r="I105" i="87" a="1"/>
  <c r="E126" i="87" a="1"/>
  <c r="E22" i="87" a="1"/>
  <c r="E268" i="87" a="1"/>
  <c r="E188" i="87" a="1"/>
  <c r="E323" i="87" a="1"/>
  <c r="E116" i="87" a="1"/>
  <c r="E177" i="87" a="1"/>
  <c r="E479" i="87" a="1"/>
  <c r="E308" i="87" a="1"/>
  <c r="E539" i="87" a="1"/>
  <c r="E67" i="87" a="1"/>
  <c r="E361" i="87" a="1"/>
  <c r="E88" i="87" a="1"/>
  <c r="E304" i="87" a="1"/>
  <c r="E84" i="87" a="1"/>
  <c r="E186" i="87" a="1"/>
  <c r="E293" i="87" a="1"/>
  <c r="E140" i="87" a="1"/>
  <c r="E216" i="87" a="1"/>
  <c r="E132" i="87" a="1"/>
  <c r="I110" i="87" a="1"/>
  <c r="E166" i="87" a="1"/>
  <c r="E33" i="87" a="1"/>
  <c r="E575" i="87" a="1"/>
  <c r="E163" i="87" a="1"/>
  <c r="E76" i="87" a="1"/>
  <c r="E516" i="87" a="1"/>
  <c r="E350" i="87" a="1"/>
  <c r="E278" i="87" a="1"/>
  <c r="I450" i="87" a="1"/>
  <c r="E428" i="87" a="1"/>
  <c r="E405" i="87" a="1"/>
  <c r="I388" i="87" a="1"/>
  <c r="E190" i="87" a="1"/>
  <c r="E266" i="87" a="1"/>
  <c r="E536" i="87" a="1"/>
  <c r="E149" i="87" a="1"/>
  <c r="E205" i="87" a="1"/>
  <c r="E372" i="87" a="1"/>
  <c r="E483" i="87" a="1"/>
  <c r="I199" i="87" a="1"/>
  <c r="E360" i="87" a="1"/>
  <c r="E211" i="87" a="1"/>
  <c r="E135" i="87" a="1"/>
  <c r="E80" i="87" a="1"/>
  <c r="E370" i="87" a="1"/>
  <c r="E546" i="87" a="1"/>
  <c r="E306" i="87" a="1"/>
  <c r="H19" i="88"/>
  <c r="E207" i="87" a="1"/>
  <c r="E185" i="87" a="1"/>
  <c r="E533" i="87" a="1"/>
  <c r="E32" i="87" a="1"/>
  <c r="I332" i="87" a="1"/>
  <c r="E440" i="87" a="1"/>
  <c r="E480" i="87" a="1"/>
  <c r="E79" i="87" a="1"/>
  <c r="E404" i="87" a="1"/>
  <c r="E481" i="87" a="1"/>
  <c r="E174" i="87" a="1"/>
  <c r="E122" i="87" a="1"/>
  <c r="E199" i="87" a="1"/>
  <c r="I167" i="87" a="1"/>
  <c r="I123" i="87" a="1"/>
  <c r="E300" i="87" a="1"/>
  <c r="E511" i="87" a="1"/>
  <c r="E559" i="87" a="1"/>
  <c r="E394" i="87" a="1"/>
  <c r="I344" i="87" a="1"/>
  <c r="E366" i="87" a="1"/>
  <c r="E374" i="87" a="1"/>
  <c r="G36" i="88"/>
  <c r="E519" i="87" a="1"/>
  <c r="E81" i="87" a="1"/>
  <c r="E482" i="87" a="1"/>
  <c r="E181" i="87" a="1"/>
  <c r="E456" i="87" a="1"/>
  <c r="E406" i="87" a="1"/>
  <c r="E421" i="87" a="1"/>
  <c r="E325" i="87" a="1"/>
  <c r="E234" i="87" a="1"/>
  <c r="E461" i="87" a="1"/>
  <c r="E95" i="87" a="1"/>
  <c r="I196" i="87" a="1"/>
  <c r="E23" i="87" a="1"/>
  <c r="E117" i="87" a="1"/>
  <c r="E447" i="87" a="1"/>
  <c r="E351" i="87" a="1"/>
  <c r="E196" i="87" a="1"/>
  <c r="E505" i="87" a="1"/>
  <c r="E392" i="87" a="1"/>
  <c r="E423" i="87" a="1"/>
  <c r="E244" i="87" a="1"/>
  <c r="I449" i="87" a="1"/>
  <c r="E364" i="87" a="1"/>
  <c r="E69" i="87" a="1"/>
  <c r="E93" i="87" a="1"/>
  <c r="E170" i="87" a="1"/>
  <c r="E470" i="87" a="1"/>
  <c r="E396" i="87" a="1"/>
  <c r="E110" i="87" a="1"/>
  <c r="I350" i="87" a="1"/>
  <c r="E273" i="87" a="1"/>
  <c r="I205" i="87" a="1"/>
  <c r="E105" i="87" a="1"/>
  <c r="E65" i="87" a="1"/>
  <c r="E155" i="87" a="1"/>
  <c r="E386" i="87" a="1"/>
  <c r="E112" i="87" a="1"/>
  <c r="E418" i="87" a="1"/>
  <c r="E401" i="87" a="1"/>
  <c r="E532" i="87" a="1"/>
  <c r="E19" i="87" a="1"/>
  <c r="E315" i="87" a="1"/>
  <c r="E91" i="87" a="1"/>
  <c r="E239" i="87" a="1"/>
  <c r="E375" i="87" a="1"/>
  <c r="E462" i="87" a="1"/>
  <c r="E195" i="87" a="1"/>
  <c r="E312" i="87" a="1"/>
  <c r="E264" i="87" a="1"/>
  <c r="G39" i="88"/>
  <c r="E184" i="87" a="1"/>
  <c r="E137" i="87" a="1"/>
  <c r="E21" i="87" a="1"/>
  <c r="E382" i="87" a="1"/>
  <c r="I353" i="87" a="1"/>
  <c r="E94" i="87" a="1"/>
  <c r="E34" i="87" a="1"/>
  <c r="E305" i="87" a="1"/>
  <c r="E535" i="87" a="1"/>
  <c r="E2" i="87" a="1"/>
  <c r="E299" i="87" a="1"/>
  <c r="E426" i="87" a="1"/>
  <c r="E310" i="87" a="1"/>
  <c r="E540" i="87" a="1"/>
  <c r="E570" i="87" a="1"/>
  <c r="E328" i="87" a="1"/>
  <c r="E319" i="87" a="1"/>
  <c r="E554" i="87" a="1"/>
  <c r="E118" i="87" a="1"/>
  <c r="E209" i="87" a="1"/>
  <c r="E183" i="87" a="1"/>
  <c r="E28" i="87" a="1"/>
  <c r="E510" i="87" a="1"/>
  <c r="E221" i="87" a="1"/>
  <c r="I135" i="87" a="1"/>
  <c r="E298" i="87" a="1"/>
  <c r="E175" i="87" a="1"/>
  <c r="E528" i="87" a="1"/>
  <c r="E212" i="87" a="1"/>
  <c r="E493" i="87" a="1"/>
  <c r="E491" i="87" a="1"/>
  <c r="E47" i="87" a="1"/>
  <c r="E156" i="87" a="1"/>
  <c r="E358" i="87" a="1"/>
  <c r="E309" i="87" a="1"/>
  <c r="E171" i="87" a="1"/>
  <c r="E97" i="87" a="1"/>
  <c r="E390" i="87" a="1"/>
  <c r="E324" i="87" a="1"/>
  <c r="E568" i="87" a="1"/>
  <c r="E115" i="87" a="1"/>
  <c r="I359" i="87" a="1"/>
  <c r="E303" i="87" a="1"/>
  <c r="E56" i="87" a="1"/>
  <c r="E411" i="87" a="1"/>
  <c r="E286" i="87" a="1"/>
  <c r="E220" i="87" a="1"/>
  <c r="E369" i="87" a="1"/>
  <c r="E561" i="87" a="1"/>
  <c r="E119" i="87" a="1"/>
  <c r="E379" i="87" a="1"/>
  <c r="E120" i="87" a="1"/>
  <c r="E270" i="87" a="1"/>
  <c r="E180" i="87" a="1"/>
  <c r="E25" i="87" a="1"/>
  <c r="E572" i="87" a="1"/>
  <c r="E148" i="87" a="1"/>
  <c r="E398" i="87" a="1"/>
  <c r="E450" i="87" a="1"/>
  <c r="E108" i="87" a="1"/>
  <c r="E442" i="87" a="1"/>
  <c r="E362" i="87" a="1"/>
  <c r="E321" i="87" a="1"/>
  <c r="I202" i="87" a="1"/>
  <c r="E275" i="87" a="1"/>
  <c r="I384" i="87" a="1"/>
  <c r="E157" i="87" a="1"/>
  <c r="E438" i="87" a="1"/>
  <c r="E353" i="87" a="1"/>
  <c r="E272" i="87" a="1"/>
  <c r="E469" i="87" a="1"/>
  <c r="E343" i="87" a="1"/>
  <c r="E230" i="87" a="1"/>
  <c r="E162" i="87" a="1"/>
  <c r="E250" i="87" a="1"/>
  <c r="E124" i="87" a="1"/>
  <c r="E208" i="87" a="1"/>
  <c r="E346" i="87" a="1"/>
  <c r="I448" i="87" a="1"/>
  <c r="E218" i="87" a="1"/>
  <c r="E51" i="87" a="1"/>
  <c r="E37" i="87" a="1"/>
  <c r="E4" i="87" a="1"/>
  <c r="E437" i="87" a="1"/>
  <c r="E385" i="87" a="1"/>
  <c r="E129" i="87" a="1"/>
  <c r="E313" i="87" a="1"/>
  <c r="E14" i="87" a="1"/>
  <c r="E253" i="87" a="1"/>
  <c r="E563" i="87" a="1"/>
  <c r="E255" i="87" a="1"/>
  <c r="H30" i="88"/>
  <c r="E397" i="87" a="1"/>
  <c r="E134" i="87" a="1"/>
  <c r="E389" i="87" a="1"/>
  <c r="E130" i="87" a="1"/>
  <c r="E526" i="87" a="1"/>
  <c r="E176" i="87" a="1"/>
  <c r="E160" i="87" a="1"/>
  <c r="E345" i="87" a="1"/>
  <c r="I376" i="87" a="1"/>
  <c r="E225" i="87" a="1"/>
  <c r="E128" i="87" a="1"/>
  <c r="E490" i="87" a="1"/>
  <c r="E527" i="87" a="1"/>
  <c r="E158" i="87" a="1"/>
  <c r="E43" i="87" a="1"/>
  <c r="E89" i="87" a="1"/>
  <c r="E64" i="87" a="1"/>
  <c r="E431" i="87" a="1"/>
  <c r="I380" i="87" a="1"/>
  <c r="E332" i="87" a="1"/>
  <c r="E565" i="87" a="1"/>
  <c r="E36" i="87" a="1"/>
  <c r="E288" i="87" a="1"/>
  <c r="E164" i="87" a="1"/>
  <c r="E399" i="87" a="1"/>
  <c r="E217" i="87" a="1"/>
  <c r="E407" i="87" a="1"/>
  <c r="E193" i="87" a="1"/>
  <c r="E96" i="87" a="1"/>
  <c r="H14" i="88"/>
  <c r="E114" i="87" a="1"/>
  <c r="E489" i="87" a="1"/>
  <c r="E13" i="87" a="1"/>
  <c r="E261" i="87" a="1"/>
  <c r="E368" i="87" a="1"/>
  <c r="E432" i="87" a="1"/>
  <c r="H13" i="88"/>
  <c r="I37" i="88" l="1"/>
  <c r="I36" i="88"/>
  <c r="I35" i="88"/>
  <c r="I34" i="88"/>
  <c r="I33" i="88"/>
  <c r="I32" i="88"/>
  <c r="I11" i="88"/>
  <c r="I9" i="88"/>
  <c r="I39" i="88"/>
  <c r="E315" i="87"/>
  <c r="E56" i="87"/>
  <c r="E545" i="87"/>
  <c r="I199" i="87"/>
  <c r="J199" i="87" s="1" a="1"/>
  <c r="J199" i="87" s="1"/>
  <c r="M10" i="53" s="1"/>
  <c r="E336" i="87"/>
  <c r="E217" i="87"/>
  <c r="E239" i="87"/>
  <c r="E237" i="87"/>
  <c r="E36" i="87"/>
  <c r="E491" i="87"/>
  <c r="E193" i="87"/>
  <c r="I350" i="87"/>
  <c r="J348" i="87" s="1" a="1"/>
  <c r="J348" i="87" s="1"/>
  <c r="E323" i="87"/>
  <c r="E166" i="87"/>
  <c r="I441" i="87"/>
  <c r="E219" i="87"/>
  <c r="E564" i="87"/>
  <c r="E316" i="87"/>
  <c r="E574" i="87"/>
  <c r="E200" i="87"/>
  <c r="E72" i="87"/>
  <c r="E287" i="87"/>
  <c r="E149" i="87"/>
  <c r="E384" i="87"/>
  <c r="E558" i="87"/>
  <c r="E14" i="87"/>
  <c r="I380" i="87"/>
  <c r="E506" i="87"/>
  <c r="E159" i="87"/>
  <c r="E317" i="87"/>
  <c r="E79" i="87"/>
  <c r="E113" i="87"/>
  <c r="E403" i="87"/>
  <c r="E138" i="87"/>
  <c r="E133" i="87"/>
  <c r="E297" i="87"/>
  <c r="I193" i="87"/>
  <c r="J191" i="87" s="1" a="1"/>
  <c r="J191" i="87" s="1"/>
  <c r="E436" i="87"/>
  <c r="E492" i="87"/>
  <c r="E433" i="87"/>
  <c r="E95" i="87"/>
  <c r="E567" i="87"/>
  <c r="E128" i="87"/>
  <c r="E366" i="87"/>
  <c r="E33" i="87"/>
  <c r="E184" i="87"/>
  <c r="E29" i="87"/>
  <c r="E18" i="87"/>
  <c r="I105" i="87"/>
  <c r="J105" i="87" s="1" a="1"/>
  <c r="J105" i="87" s="1"/>
  <c r="F10" i="38" s="1"/>
  <c r="E92" i="87"/>
  <c r="E396" i="87"/>
  <c r="E277" i="87"/>
  <c r="E4" i="87"/>
  <c r="I450" i="87"/>
  <c r="E114" i="87"/>
  <c r="E120" i="87"/>
  <c r="E74" i="87"/>
  <c r="E123" i="87"/>
  <c r="E362" i="87"/>
  <c r="I384" i="87"/>
  <c r="E534" i="87"/>
  <c r="I17" i="87"/>
  <c r="J17" i="87" s="1" a="1"/>
  <c r="J17" i="87" s="1"/>
  <c r="G10" i="50" s="1" a="1"/>
  <c r="G10" i="50" s="1"/>
  <c r="E406" i="87"/>
  <c r="E90" i="87"/>
  <c r="I452" i="87"/>
  <c r="I376" i="87"/>
  <c r="I387" i="87"/>
  <c r="I359" i="87"/>
  <c r="J358" i="87" s="1" a="1"/>
  <c r="J358" i="87" s="1"/>
  <c r="E529" i="87"/>
  <c r="E91" i="87"/>
  <c r="E571" i="87"/>
  <c r="E328" i="87"/>
  <c r="E576" i="87"/>
  <c r="E467" i="87"/>
  <c r="I367" i="87"/>
  <c r="E37" i="87"/>
  <c r="I369" i="87"/>
  <c r="E102" i="87"/>
  <c r="E103" i="87"/>
  <c r="E220" i="87"/>
  <c r="E289" i="87"/>
  <c r="E204" i="87"/>
  <c r="E386" i="87"/>
  <c r="E257" i="87"/>
  <c r="E326" i="87"/>
  <c r="E474" i="87"/>
  <c r="E203" i="87"/>
  <c r="E343" i="87"/>
  <c r="I196" i="87"/>
  <c r="J195" i="87" s="1" a="1"/>
  <c r="J195" i="87" s="1"/>
  <c r="E346" i="87"/>
  <c r="E31" i="87"/>
  <c r="E540" i="87"/>
  <c r="E153" i="87"/>
  <c r="E73" i="87"/>
  <c r="E151" i="87"/>
  <c r="E279" i="87"/>
  <c r="E465" i="87"/>
  <c r="E400" i="87"/>
  <c r="E562" i="87"/>
  <c r="E428" i="87"/>
  <c r="E205" i="87"/>
  <c r="J5" i="87" a="1"/>
  <c r="J5" i="87" s="1"/>
  <c r="J6" i="87" a="1"/>
  <c r="J6" i="87" s="1"/>
  <c r="J10" i="50" s="1"/>
  <c r="E331" i="87"/>
  <c r="E80" i="87"/>
  <c r="E464" i="87"/>
  <c r="E350" i="87"/>
  <c r="E3" i="87"/>
  <c r="E416" i="87"/>
  <c r="E238" i="87"/>
  <c r="E475" i="87"/>
  <c r="E164" i="87"/>
  <c r="E477" i="87"/>
  <c r="E84" i="87"/>
  <c r="E117" i="87"/>
  <c r="E371" i="87"/>
  <c r="E155" i="87"/>
  <c r="J22" i="87" a="1"/>
  <c r="J22" i="87" s="1"/>
  <c r="J23" i="87" a="1"/>
  <c r="J23" i="87" s="1"/>
  <c r="K10" i="50" s="1"/>
  <c r="E461" i="87"/>
  <c r="E376" i="87"/>
  <c r="I440" i="87"/>
  <c r="J74" i="87" s="1" a="1"/>
  <c r="J74" i="87" s="1"/>
  <c r="E341" i="87"/>
  <c r="E391" i="87"/>
  <c r="E296" i="87"/>
  <c r="E118" i="87"/>
  <c r="E358" i="87"/>
  <c r="E63" i="87"/>
  <c r="E260" i="87"/>
  <c r="I392" i="87"/>
  <c r="E418" i="87"/>
  <c r="E307" i="87"/>
  <c r="I446" i="87"/>
  <c r="J79" i="87" s="1" a="1"/>
  <c r="J79" i="87" s="1"/>
  <c r="E411" i="87"/>
  <c r="E390" i="87"/>
  <c r="E447" i="87"/>
  <c r="I449" i="87"/>
  <c r="J449" i="87" s="1" a="1"/>
  <c r="J449" i="87" s="1"/>
  <c r="C10" i="68" s="1"/>
  <c r="J37" i="87" a="1"/>
  <c r="J37" i="87" s="1"/>
  <c r="R10" i="50" s="1"/>
  <c r="J36" i="87" a="1"/>
  <c r="J36" i="87" s="1"/>
  <c r="E50" i="87"/>
  <c r="E473" i="87"/>
  <c r="E107" i="87"/>
  <c r="E215" i="87"/>
  <c r="E44" i="87"/>
  <c r="E533" i="87"/>
  <c r="E298" i="87"/>
  <c r="E413" i="87"/>
  <c r="E161" i="87"/>
  <c r="E500" i="87"/>
  <c r="E130" i="87"/>
  <c r="E232" i="87"/>
  <c r="E332" i="87"/>
  <c r="E345" i="87"/>
  <c r="E222" i="87"/>
  <c r="E398" i="87"/>
  <c r="E207" i="87"/>
  <c r="E392" i="87"/>
  <c r="E254" i="87"/>
  <c r="E481" i="87"/>
  <c r="E93" i="87"/>
  <c r="E267" i="87"/>
  <c r="I451" i="87"/>
  <c r="E16" i="87"/>
  <c r="E430" i="87"/>
  <c r="E249" i="87"/>
  <c r="E94" i="87"/>
  <c r="E325" i="87"/>
  <c r="E226" i="87"/>
  <c r="E127" i="87"/>
  <c r="E394" i="87"/>
  <c r="E516" i="87"/>
  <c r="E224" i="87"/>
  <c r="I138" i="87"/>
  <c r="J138" i="87" s="1" a="1"/>
  <c r="J138" i="87" s="1"/>
  <c r="E10" i="43" s="1"/>
  <c r="E41" i="87"/>
  <c r="J27" i="87" a="1"/>
  <c r="J27" i="87" s="1"/>
  <c r="M10" i="50" s="1"/>
  <c r="J26" i="87" a="1"/>
  <c r="J26" i="87" s="1"/>
  <c r="J15" i="87" a="1"/>
  <c r="J15" i="87" s="1"/>
  <c r="J16" i="87" a="1"/>
  <c r="J16" i="87" s="1"/>
  <c r="F10" i="50" s="1" a="1"/>
  <c r="F10" i="50" s="1"/>
  <c r="E221" i="87"/>
  <c r="E347" i="87"/>
  <c r="E42" i="87"/>
  <c r="E478" i="87"/>
  <c r="E262" i="87"/>
  <c r="E213" i="87"/>
  <c r="E370" i="87"/>
  <c r="I344" i="87"/>
  <c r="J343" i="87" s="1" a="1"/>
  <c r="J343" i="87" s="1"/>
  <c r="E268" i="87"/>
  <c r="E96" i="87"/>
  <c r="E361" i="87"/>
  <c r="E344" i="87"/>
  <c r="E46" i="87"/>
  <c r="E202" i="87"/>
  <c r="E530" i="87"/>
  <c r="E229" i="87"/>
  <c r="E292" i="87"/>
  <c r="E348" i="87"/>
  <c r="E501" i="87"/>
  <c r="E69" i="87"/>
  <c r="E140" i="87"/>
  <c r="E145" i="87"/>
  <c r="E497" i="87"/>
  <c r="I372" i="87"/>
  <c r="E290" i="87"/>
  <c r="E476" i="87"/>
  <c r="E503" i="87"/>
  <c r="E265" i="87"/>
  <c r="E282" i="87"/>
  <c r="E306" i="87"/>
  <c r="E380" i="87"/>
  <c r="E97" i="87"/>
  <c r="E432" i="87"/>
  <c r="E526" i="87"/>
  <c r="E333" i="87"/>
  <c r="E309" i="87"/>
  <c r="E227" i="87"/>
  <c r="E313" i="87"/>
  <c r="E528" i="87"/>
  <c r="E320" i="87"/>
  <c r="J32" i="87" a="1"/>
  <c r="J32" i="87" s="1"/>
  <c r="J33" i="87" a="1"/>
  <c r="J33" i="87" s="1"/>
  <c r="P10" i="50" s="1"/>
  <c r="J19" i="87" a="1"/>
  <c r="J19" i="87" s="1"/>
  <c r="H10" i="50" s="1"/>
  <c r="J18" i="87" a="1"/>
  <c r="J18" i="87" s="1"/>
  <c r="J20" i="87" a="1"/>
  <c r="J20" i="87" s="1"/>
  <c r="J21" i="87" a="1"/>
  <c r="J21" i="87" s="1"/>
  <c r="I10" i="50" s="1"/>
  <c r="E139" i="87"/>
  <c r="E445" i="87"/>
  <c r="E401" i="87"/>
  <c r="E472" i="87"/>
  <c r="E499" i="87"/>
  <c r="E367" i="87"/>
  <c r="E126" i="87"/>
  <c r="E387" i="87"/>
  <c r="E559" i="87"/>
  <c r="E197" i="87"/>
  <c r="E553" i="87"/>
  <c r="E9" i="87"/>
  <c r="E110" i="87"/>
  <c r="E318" i="87"/>
  <c r="E512" i="87"/>
  <c r="E521" i="87"/>
  <c r="E30" i="87"/>
  <c r="I110" i="87"/>
  <c r="J108" i="87" s="1" a="1"/>
  <c r="J108" i="87" s="1"/>
  <c r="E43" i="87"/>
  <c r="E440" i="87"/>
  <c r="E283" i="87"/>
  <c r="E278" i="87"/>
  <c r="E471" i="87"/>
  <c r="E441" i="87"/>
  <c r="E421" i="87"/>
  <c r="E19" i="87"/>
  <c r="E148" i="87"/>
  <c r="E136" i="87"/>
  <c r="E223" i="87"/>
  <c r="E187" i="87"/>
  <c r="E143" i="87"/>
  <c r="E89" i="87"/>
  <c r="E273" i="87"/>
  <c r="I167" i="87"/>
  <c r="J166" i="87" s="1" a="1"/>
  <c r="J166" i="87" s="1"/>
  <c r="E459" i="87"/>
  <c r="J24" i="87" a="1"/>
  <c r="J24" i="87" s="1"/>
  <c r="J25" i="87" a="1"/>
  <c r="J25" i="87" s="1"/>
  <c r="L10" i="50" s="1"/>
  <c r="E35" i="87"/>
  <c r="I373" i="87"/>
  <c r="E152" i="87"/>
  <c r="I447" i="87"/>
  <c r="J81" i="87" s="1" a="1"/>
  <c r="J81" i="87" s="1"/>
  <c r="E199" i="87"/>
  <c r="E484" i="87"/>
  <c r="E245" i="87"/>
  <c r="E442" i="87"/>
  <c r="E575" i="87"/>
  <c r="E154" i="87"/>
  <c r="E515" i="87"/>
  <c r="E55" i="87"/>
  <c r="E45" i="87"/>
  <c r="E121" i="87"/>
  <c r="E244" i="87"/>
  <c r="E294" i="87"/>
  <c r="I208" i="87"/>
  <c r="J208" i="87" s="1" a="1"/>
  <c r="J208" i="87" s="1"/>
  <c r="S10" i="53" s="1"/>
  <c r="E11" i="87"/>
  <c r="E23" i="87"/>
  <c r="E157" i="87"/>
  <c r="E378" i="87"/>
  <c r="E470" i="87"/>
  <c r="E463" i="87"/>
  <c r="E487" i="87"/>
  <c r="E359" i="87"/>
  <c r="E300" i="87"/>
  <c r="E106" i="87"/>
  <c r="E247" i="87"/>
  <c r="E186" i="87"/>
  <c r="E356" i="87"/>
  <c r="E291" i="87"/>
  <c r="E162" i="87"/>
  <c r="E225" i="87"/>
  <c r="E66" i="87"/>
  <c r="E216" i="87"/>
  <c r="E58" i="87"/>
  <c r="I205" i="87"/>
  <c r="J204" i="87" s="1" a="1"/>
  <c r="J204" i="87" s="1"/>
  <c r="E312" i="87"/>
  <c r="E98" i="87"/>
  <c r="E49" i="87"/>
  <c r="E330" i="87"/>
  <c r="E253" i="87"/>
  <c r="E381" i="87"/>
  <c r="J47" i="87" a="1"/>
  <c r="J47" i="87" s="1"/>
  <c r="W10" i="50" s="1"/>
  <c r="J46" i="87" a="1"/>
  <c r="J46" i="87" s="1"/>
  <c r="E175" i="87"/>
  <c r="E83" i="87"/>
  <c r="E399" i="87"/>
  <c r="E132" i="87"/>
  <c r="E208" i="87"/>
  <c r="E538" i="87"/>
  <c r="E437" i="87"/>
  <c r="E214" i="87"/>
  <c r="E372" i="87"/>
  <c r="E99" i="87"/>
  <c r="E460" i="87"/>
  <c r="I164" i="87"/>
  <c r="J162" i="87" s="1" a="1"/>
  <c r="J162" i="87" s="1"/>
  <c r="E284" i="87"/>
  <c r="E563" i="87"/>
  <c r="E382" i="87"/>
  <c r="E116" i="87"/>
  <c r="E502" i="87"/>
  <c r="E429" i="87"/>
  <c r="E165" i="87"/>
  <c r="E466" i="87"/>
  <c r="E64" i="87"/>
  <c r="E156" i="87"/>
  <c r="E12" i="87"/>
  <c r="E452" i="87"/>
  <c r="E397" i="87"/>
  <c r="E68" i="87"/>
  <c r="E142" i="87"/>
  <c r="E163" i="87"/>
  <c r="E517" i="87"/>
  <c r="E454" i="87"/>
  <c r="E38" i="87"/>
  <c r="E167" i="87"/>
  <c r="E206" i="87"/>
  <c r="E549" i="87"/>
  <c r="E541" i="87"/>
  <c r="E352" i="87"/>
  <c r="E505" i="87"/>
  <c r="E439" i="87"/>
  <c r="E218" i="87"/>
  <c r="J51" i="87" a="1"/>
  <c r="J51" i="87" s="1"/>
  <c r="Y10" i="50" s="1"/>
  <c r="J50" i="87" a="1"/>
  <c r="J50" i="87" s="1"/>
  <c r="E490" i="87"/>
  <c r="E104" i="87"/>
  <c r="E480" i="87"/>
  <c r="E535" i="87"/>
  <c r="E236" i="87"/>
  <c r="E131" i="87"/>
  <c r="E8" i="87"/>
  <c r="E525" i="87"/>
  <c r="E272" i="87"/>
  <c r="E523" i="87"/>
  <c r="E198" i="87"/>
  <c r="E276" i="87"/>
  <c r="E173" i="87"/>
  <c r="E405" i="87"/>
  <c r="E15" i="87"/>
  <c r="E7" i="87"/>
  <c r="E374" i="87"/>
  <c r="E171" i="87"/>
  <c r="E342" i="87"/>
  <c r="J52" i="87" a="1"/>
  <c r="J52" i="87" s="1"/>
  <c r="J53" i="87" a="1"/>
  <c r="J53" i="87" s="1"/>
  <c r="Z10" i="50" s="1"/>
  <c r="E266" i="87"/>
  <c r="E368" i="87"/>
  <c r="E504" i="87"/>
  <c r="E482" i="87"/>
  <c r="E47" i="87"/>
  <c r="E353" i="87"/>
  <c r="E570" i="87"/>
  <c r="E489" i="87"/>
  <c r="E566" i="87"/>
  <c r="E196" i="87"/>
  <c r="E365" i="87"/>
  <c r="E539" i="87"/>
  <c r="E388" i="87"/>
  <c r="I135" i="87"/>
  <c r="J133" i="87" s="1" a="1"/>
  <c r="J133" i="87" s="1"/>
  <c r="E494" i="87"/>
  <c r="E195" i="87"/>
  <c r="E54" i="87"/>
  <c r="J60" i="87" a="1"/>
  <c r="J60" i="87" s="1"/>
  <c r="J61" i="87" a="1"/>
  <c r="J61" i="87" s="1"/>
  <c r="AD10" i="50" s="1"/>
  <c r="E150" i="87"/>
  <c r="E327" i="87"/>
  <c r="E448" i="87"/>
  <c r="E377" i="87"/>
  <c r="E211" i="87"/>
  <c r="E137" i="87"/>
  <c r="E537" i="87"/>
  <c r="E542" i="87"/>
  <c r="E231" i="87"/>
  <c r="E269" i="87"/>
  <c r="E241" i="87"/>
  <c r="E13" i="87"/>
  <c r="E513" i="87"/>
  <c r="E100" i="87"/>
  <c r="I353" i="87"/>
  <c r="J352" i="87" s="1" a="1"/>
  <c r="J352" i="87" s="1"/>
  <c r="E572" i="87"/>
  <c r="E275" i="87"/>
  <c r="E408" i="87"/>
  <c r="E57" i="87"/>
  <c r="E256" i="87"/>
  <c r="E514" i="87"/>
  <c r="E308" i="87"/>
  <c r="E264" i="87"/>
  <c r="E246" i="87"/>
  <c r="E67" i="87"/>
  <c r="E52" i="87"/>
  <c r="I445" i="87"/>
  <c r="J72" i="87" s="1" a="1"/>
  <c r="J72" i="87" s="1"/>
  <c r="E360" i="87"/>
  <c r="E188" i="87"/>
  <c r="E108" i="87"/>
  <c r="E71" i="87"/>
  <c r="E449" i="87"/>
  <c r="E105" i="87"/>
  <c r="E462" i="87"/>
  <c r="E228" i="87"/>
  <c r="E544" i="87"/>
  <c r="E302" i="87"/>
  <c r="E425" i="87"/>
  <c r="E469" i="87"/>
  <c r="E26" i="87"/>
  <c r="J40" i="87" a="1"/>
  <c r="J40" i="87" s="1"/>
  <c r="J41" i="87" a="1"/>
  <c r="J41" i="87" s="1"/>
  <c r="T10" i="50" s="1"/>
  <c r="I338" i="87"/>
  <c r="J337" i="87" s="1" a="1"/>
  <c r="J337" i="87" s="1"/>
  <c r="E412" i="87"/>
  <c r="I202" i="87"/>
  <c r="J200" i="87" s="1" a="1"/>
  <c r="J200" i="87" s="1"/>
  <c r="E235" i="87"/>
  <c r="E59" i="87"/>
  <c r="E191" i="87"/>
  <c r="E295" i="87"/>
  <c r="I123" i="87"/>
  <c r="J122" i="87" s="1" a="1"/>
  <c r="J122" i="87" s="1"/>
  <c r="E479" i="87"/>
  <c r="E285" i="87"/>
  <c r="E455" i="87"/>
  <c r="E319" i="87"/>
  <c r="E565" i="87"/>
  <c r="E393" i="87"/>
  <c r="E569" i="87"/>
  <c r="E334" i="87"/>
  <c r="E338" i="87"/>
  <c r="E557" i="87"/>
  <c r="E119" i="87"/>
  <c r="E451" i="87"/>
  <c r="E250" i="87"/>
  <c r="I4" i="87"/>
  <c r="J3" i="87" s="1" a="1"/>
  <c r="J3" i="87" s="1"/>
  <c r="E407" i="87"/>
  <c r="E25" i="87"/>
  <c r="E427" i="87"/>
  <c r="E146" i="87"/>
  <c r="E363" i="87"/>
  <c r="E508" i="87"/>
  <c r="E509" i="87"/>
  <c r="I383" i="87"/>
  <c r="E299" i="87"/>
  <c r="E324" i="87"/>
  <c r="E233" i="87"/>
  <c r="E263" i="87"/>
  <c r="E303" i="87"/>
  <c r="E288" i="87"/>
  <c r="E493" i="87"/>
  <c r="E340" i="87"/>
  <c r="E339" i="87"/>
  <c r="E115" i="87"/>
  <c r="E389" i="87"/>
  <c r="E124" i="87"/>
  <c r="E468" i="87"/>
  <c r="I375" i="87"/>
  <c r="E410" i="87"/>
  <c r="E240" i="87"/>
  <c r="E85" i="87"/>
  <c r="E270" i="87"/>
  <c r="E385" i="87"/>
  <c r="E101" i="87"/>
  <c r="E426" i="87"/>
  <c r="E212" i="87"/>
  <c r="E522" i="87"/>
  <c r="E446" i="87"/>
  <c r="E364" i="87"/>
  <c r="E5" i="87"/>
  <c r="E179" i="87"/>
  <c r="E181" i="87"/>
  <c r="I444" i="87"/>
  <c r="J442" i="87" s="1" a="1"/>
  <c r="J442" i="87" s="1"/>
  <c r="I335" i="87"/>
  <c r="E180" i="87"/>
  <c r="E498" i="87"/>
  <c r="E548" i="87"/>
  <c r="E252" i="87"/>
  <c r="E419" i="87"/>
  <c r="E443" i="87"/>
  <c r="E349" i="87"/>
  <c r="E423" i="87"/>
  <c r="E486" i="87"/>
  <c r="J54" i="87" a="1"/>
  <c r="J54" i="87" s="1"/>
  <c r="J55" i="87" a="1"/>
  <c r="J55" i="87" s="1"/>
  <c r="AA10" i="50" s="1"/>
  <c r="E519" i="87"/>
  <c r="E21" i="87"/>
  <c r="E234" i="87"/>
  <c r="I388" i="87"/>
  <c r="E293" i="87"/>
  <c r="E160" i="87"/>
  <c r="E552" i="87"/>
  <c r="E417" i="87"/>
  <c r="E547" i="87"/>
  <c r="E311" i="87"/>
  <c r="E536" i="87"/>
  <c r="E22" i="87"/>
  <c r="E141" i="87"/>
  <c r="E457" i="87"/>
  <c r="E355" i="87"/>
  <c r="E170" i="87"/>
  <c r="E532" i="87"/>
  <c r="E286" i="87"/>
  <c r="E453" i="87"/>
  <c r="E456" i="87"/>
  <c r="E424" i="87"/>
  <c r="E17" i="87"/>
  <c r="E280" i="87"/>
  <c r="E555" i="87"/>
  <c r="E135" i="87"/>
  <c r="E177" i="87"/>
  <c r="E527" i="87"/>
  <c r="E20" i="87"/>
  <c r="E194" i="87"/>
  <c r="E209" i="87"/>
  <c r="E201" i="87"/>
  <c r="E60" i="87"/>
  <c r="E51" i="87"/>
  <c r="E414" i="87"/>
  <c r="E88" i="87"/>
  <c r="I370" i="87"/>
  <c r="E174" i="87"/>
  <c r="E190" i="87"/>
  <c r="J57" i="87" a="1"/>
  <c r="J57" i="87" s="1"/>
  <c r="AB10" i="50" s="1"/>
  <c r="J56" i="87" a="1"/>
  <c r="J56" i="87" s="1"/>
  <c r="J58" i="87" a="1"/>
  <c r="J58" i="87" s="1"/>
  <c r="J59" i="87" a="1"/>
  <c r="J59" i="87" s="1"/>
  <c r="AC10" i="50" s="1"/>
  <c r="E510" i="87"/>
  <c r="E450" i="87"/>
  <c r="E321" i="87"/>
  <c r="E10" i="87"/>
  <c r="I379" i="87"/>
  <c r="E375" i="87"/>
  <c r="E259" i="87"/>
  <c r="E310" i="87"/>
  <c r="E379" i="87"/>
  <c r="E551" i="87"/>
  <c r="I453" i="87"/>
  <c r="E230" i="87"/>
  <c r="E404" i="87"/>
  <c r="E248" i="87"/>
  <c r="E6" i="87"/>
  <c r="E301" i="87"/>
  <c r="E305" i="87"/>
  <c r="E176" i="87"/>
  <c r="E255" i="87"/>
  <c r="E32" i="87"/>
  <c r="E210" i="87"/>
  <c r="E70" i="87"/>
  <c r="E337" i="87"/>
  <c r="E395" i="87"/>
  <c r="I332" i="87"/>
  <c r="J332" i="87" s="1" a="1"/>
  <c r="J332" i="87" s="1"/>
  <c r="E10" i="66" s="1"/>
  <c r="E2" i="87"/>
  <c r="E485" i="87"/>
  <c r="E274" i="87"/>
  <c r="E109" i="87"/>
  <c r="E507" i="87"/>
  <c r="E168" i="87"/>
  <c r="E78" i="87"/>
  <c r="E112" i="87"/>
  <c r="E243" i="87"/>
  <c r="I341" i="87"/>
  <c r="J339" i="87" s="1" a="1"/>
  <c r="J339" i="87" s="1"/>
  <c r="E192" i="87"/>
  <c r="E122" i="87"/>
  <c r="E28" i="87"/>
  <c r="E354" i="87"/>
  <c r="E420" i="87"/>
  <c r="E431" i="87"/>
  <c r="E495" i="87"/>
  <c r="E86" i="87"/>
  <c r="E27" i="87"/>
  <c r="E178" i="87"/>
  <c r="E144" i="87"/>
  <c r="E483" i="87"/>
  <c r="I366" i="87"/>
  <c r="E444" i="87"/>
  <c r="I448" i="87"/>
  <c r="J84" i="87" s="1" a="1"/>
  <c r="J84" i="87" s="1"/>
  <c r="E314" i="87"/>
  <c r="E158" i="87"/>
  <c r="E34" i="87"/>
  <c r="E511" i="87"/>
  <c r="E251" i="87"/>
  <c r="E134" i="87"/>
  <c r="E496" i="87"/>
  <c r="E351" i="87"/>
  <c r="E373" i="87"/>
  <c r="E189" i="87"/>
  <c r="E556" i="87"/>
  <c r="E147" i="87"/>
  <c r="E111" i="87"/>
  <c r="E304" i="87"/>
  <c r="E169" i="87"/>
  <c r="E543" i="87"/>
  <c r="E422" i="87"/>
  <c r="I356" i="87"/>
  <c r="J354" i="87" s="1" a="1"/>
  <c r="J354" i="87" s="1"/>
  <c r="E518" i="87"/>
  <c r="E383" i="87"/>
  <c r="E271" i="87"/>
  <c r="E81" i="87"/>
  <c r="E87" i="87"/>
  <c r="E185" i="87"/>
  <c r="E76" i="87"/>
  <c r="E369" i="87"/>
  <c r="E39" i="87"/>
  <c r="E402" i="87"/>
  <c r="E322" i="87"/>
  <c r="E82" i="87"/>
  <c r="E531" i="87"/>
  <c r="E61" i="87"/>
  <c r="E129" i="87"/>
  <c r="E261" i="87"/>
  <c r="J29" i="87" a="1"/>
  <c r="J29" i="87" s="1"/>
  <c r="N10" i="50" s="1"/>
  <c r="J28" i="87" a="1"/>
  <c r="J28" i="87" s="1"/>
  <c r="E573" i="87"/>
  <c r="E182" i="87"/>
  <c r="E172" i="87"/>
  <c r="E40" i="87"/>
  <c r="I391" i="87"/>
  <c r="E65" i="87"/>
  <c r="E550" i="87"/>
  <c r="E281" i="87"/>
  <c r="E415" i="87"/>
  <c r="E409" i="87"/>
  <c r="E329" i="87"/>
  <c r="E125" i="87"/>
  <c r="E438" i="87"/>
  <c r="E546" i="87"/>
  <c r="E357" i="87"/>
  <c r="E242" i="87"/>
  <c r="E77" i="87"/>
  <c r="E458" i="87"/>
  <c r="E183" i="87"/>
  <c r="E53" i="87"/>
  <c r="E24" i="87"/>
  <c r="E48" i="87"/>
  <c r="E75" i="87"/>
  <c r="I347" i="87"/>
  <c r="J345" i="87" s="1" a="1"/>
  <c r="J345" i="87" s="1"/>
  <c r="E435" i="87"/>
  <c r="E62" i="87"/>
  <c r="E561" i="87"/>
  <c r="E258" i="87"/>
  <c r="E560" i="87"/>
  <c r="E488" i="87"/>
  <c r="E434" i="87"/>
  <c r="E520" i="87"/>
  <c r="E554" i="87"/>
  <c r="E568" i="87"/>
  <c r="E335" i="87"/>
  <c r="E524" i="87"/>
  <c r="J30" i="87" a="1"/>
  <c r="J30" i="87" s="1"/>
  <c r="J31" i="87" a="1"/>
  <c r="J31" i="87" s="1"/>
  <c r="O10" i="50" s="1"/>
  <c r="J38" i="87" a="1"/>
  <c r="J38" i="87" s="1"/>
  <c r="J39" i="87" a="1"/>
  <c r="J39" i="87" s="1"/>
  <c r="S10" i="50" s="1"/>
  <c r="J42" i="87" a="1"/>
  <c r="J42" i="87" s="1"/>
  <c r="J43" i="87" a="1"/>
  <c r="J43" i="87" s="1"/>
  <c r="U10" i="50" s="1"/>
  <c r="J44" i="87" a="1"/>
  <c r="J44" i="87" s="1"/>
  <c r="J45" i="87" a="1"/>
  <c r="J45" i="87" s="1"/>
  <c r="V10" i="50" s="1"/>
  <c r="J48" i="87" a="1"/>
  <c r="J48" i="87" s="1"/>
  <c r="J49" i="87" a="1"/>
  <c r="J49" i="87" s="1"/>
  <c r="X10" i="50" s="1" a="1"/>
  <c r="X10" i="50" s="1"/>
  <c r="J34" i="87" a="1"/>
  <c r="J34" i="87" s="1"/>
  <c r="J35" i="87" a="1"/>
  <c r="J35" i="87" s="1"/>
  <c r="Q10" i="50" s="1"/>
  <c r="J9" i="88" l="1"/>
  <c r="J41" i="88" s="1"/>
  <c r="J390" i="87" a="1"/>
  <c r="J390" i="87" s="1"/>
  <c r="J375" i="87" a="1"/>
  <c r="J375" i="87" s="1"/>
  <c r="J104" i="87" a="1"/>
  <c r="J104" i="87" s="1"/>
  <c r="J103" i="87" a="1"/>
  <c r="J103" i="87" s="1"/>
  <c r="J452" i="87" a="1"/>
  <c r="J452" i="87" s="1"/>
  <c r="K14" i="88"/>
  <c r="J198" i="87" a="1"/>
  <c r="J198" i="87" s="1"/>
  <c r="J386" i="87" a="1"/>
  <c r="J386" i="87" s="1"/>
  <c r="J197" i="87" a="1"/>
  <c r="J197" i="87" s="1"/>
  <c r="J379" i="87" a="1"/>
  <c r="J379" i="87" s="1"/>
  <c r="J359" i="87" a="1"/>
  <c r="J359" i="87" s="1"/>
  <c r="H10" i="67" s="1"/>
  <c r="J135" i="87" a="1"/>
  <c r="J135" i="87" s="1"/>
  <c r="D10" i="43" s="1"/>
  <c r="J164" i="87" a="1"/>
  <c r="J164" i="87" s="1"/>
  <c r="F10" i="42" s="1"/>
  <c r="J351" i="87" a="1"/>
  <c r="J351" i="87" s="1"/>
  <c r="J346" i="87" a="1"/>
  <c r="J346" i="87" s="1"/>
  <c r="J347" i="87" a="1"/>
  <c r="J347" i="87" s="1"/>
  <c r="D10" i="67" s="1"/>
  <c r="J134" i="87" a="1"/>
  <c r="J134" i="87" s="1"/>
  <c r="J450" i="87" a="1"/>
  <c r="J450" i="87" s="1"/>
  <c r="J193" i="87" a="1"/>
  <c r="J193" i="87" s="1"/>
  <c r="E10" i="53" s="1"/>
  <c r="J446" i="87" a="1"/>
  <c r="J446" i="87" s="1"/>
  <c r="I10" i="34" s="1" a="1"/>
  <c r="I10" i="34" s="1"/>
  <c r="J192" i="87" a="1"/>
  <c r="J192" i="87" s="1"/>
  <c r="J80" i="87" a="1"/>
  <c r="J80" i="87" s="1"/>
  <c r="J349" i="87" a="1"/>
  <c r="J349" i="87" s="1"/>
  <c r="J448" i="87" a="1"/>
  <c r="J448" i="87" s="1"/>
  <c r="K10" i="34" s="1" a="1"/>
  <c r="K10" i="34" s="1"/>
  <c r="J363" i="87" a="1"/>
  <c r="J363" i="87" s="1"/>
  <c r="J353" i="87" a="1"/>
  <c r="J353" i="87" s="1"/>
  <c r="F10" i="67" s="1"/>
  <c r="J350" i="87" a="1"/>
  <c r="J350" i="87" s="1"/>
  <c r="E10" i="67" s="1"/>
  <c r="J451" i="87" a="1"/>
  <c r="J451" i="87" s="1"/>
  <c r="D10" i="68" s="1"/>
  <c r="J357" i="87" a="1"/>
  <c r="J357" i="87" s="1"/>
  <c r="J362" i="87" a="1"/>
  <c r="J362" i="87" s="1"/>
  <c r="J167" i="87" a="1"/>
  <c r="J167" i="87" s="1"/>
  <c r="G10" i="42" s="1"/>
  <c r="K19" i="88"/>
  <c r="J110" i="87" a="1"/>
  <c r="J110" i="87" s="1"/>
  <c r="E10" i="39" s="1"/>
  <c r="J165" i="87" a="1"/>
  <c r="J165" i="87" s="1"/>
  <c r="J109" i="87" a="1"/>
  <c r="J109" i="87" s="1"/>
  <c r="J163" i="87" a="1"/>
  <c r="J163" i="87" s="1"/>
  <c r="J338" i="87" a="1"/>
  <c r="J338" i="87" s="1"/>
  <c r="G10" i="66" s="1"/>
  <c r="J364" i="87" a="1"/>
  <c r="J364" i="87" s="1"/>
  <c r="K27" i="88"/>
  <c r="J2" i="87" a="1"/>
  <c r="J2" i="87" s="1"/>
  <c r="J196" i="87" a="1"/>
  <c r="J196" i="87" s="1"/>
  <c r="I10" i="53" s="1"/>
  <c r="K15" i="88"/>
  <c r="J391" i="87" a="1"/>
  <c r="J391" i="87" s="1"/>
  <c r="J382" i="87" a="1"/>
  <c r="J382" i="87" s="1"/>
  <c r="J341" i="87" a="1"/>
  <c r="J341" i="87" s="1"/>
  <c r="H10" i="66" s="1"/>
  <c r="J83" i="87" a="1"/>
  <c r="J83" i="87" s="1"/>
  <c r="J4" i="87" a="1"/>
  <c r="J4" i="87" s="1"/>
  <c r="C10" i="67" s="1" a="1"/>
  <c r="C10" i="67" s="1"/>
  <c r="J361" i="87" a="1"/>
  <c r="J361" i="87" s="1"/>
  <c r="J207" i="87" a="1"/>
  <c r="J207" i="87" s="1"/>
  <c r="J194" i="87" a="1"/>
  <c r="J194" i="87" s="1"/>
  <c r="J206" i="87" a="1"/>
  <c r="J206" i="87" s="1"/>
  <c r="J123" i="87" a="1"/>
  <c r="J123" i="87" s="1"/>
  <c r="N10" i="39" s="1"/>
  <c r="J121" i="87" a="1"/>
  <c r="J121" i="87" s="1"/>
  <c r="J82" i="87" a="1"/>
  <c r="J82" i="87" s="1"/>
  <c r="J331" i="87" a="1"/>
  <c r="J331" i="87" s="1"/>
  <c r="J378" i="87" a="1"/>
  <c r="J378" i="87" s="1"/>
  <c r="J447" i="87" a="1"/>
  <c r="J447" i="87" s="1"/>
  <c r="J10" i="34" s="1" a="1"/>
  <c r="J10" i="34" s="1"/>
  <c r="J380" i="87" a="1"/>
  <c r="J380" i="87" s="1"/>
  <c r="J10" i="68" s="1"/>
  <c r="J365" i="87" a="1"/>
  <c r="J365" i="87" s="1"/>
  <c r="J377" i="87" a="1"/>
  <c r="J377" i="87" s="1"/>
  <c r="K37" i="88"/>
  <c r="J356" i="87" a="1"/>
  <c r="J356" i="87" s="1"/>
  <c r="G10" i="67" s="1"/>
  <c r="J355" i="87" a="1"/>
  <c r="J355" i="87" s="1"/>
  <c r="J440" i="87" a="1"/>
  <c r="J440" i="87" s="1"/>
  <c r="F10" i="34" s="1"/>
  <c r="J73" i="87" a="1"/>
  <c r="J73" i="87" s="1"/>
  <c r="J372" i="87" a="1"/>
  <c r="J372" i="87" s="1"/>
  <c r="J445" i="87" a="1"/>
  <c r="J445" i="87" s="1"/>
  <c r="E10" i="34" s="1"/>
  <c r="J344" i="87" a="1"/>
  <c r="J344" i="87" s="1"/>
  <c r="B10" i="67" s="1"/>
  <c r="J340" i="87" a="1"/>
  <c r="J340" i="87" s="1"/>
  <c r="J202" i="87" a="1"/>
  <c r="J202" i="87" s="1"/>
  <c r="N10" i="53" s="1"/>
  <c r="J201" i="87" a="1"/>
  <c r="J201" i="87" s="1"/>
  <c r="J71" i="87" a="1"/>
  <c r="J71" i="87" s="1"/>
  <c r="J336" i="87" a="1"/>
  <c r="J336" i="87" s="1"/>
  <c r="J367" i="87" a="1"/>
  <c r="J367" i="87" s="1"/>
  <c r="F10" i="68" s="1"/>
  <c r="J366" i="87" a="1"/>
  <c r="J366" i="87" s="1"/>
  <c r="J381" i="87" a="1"/>
  <c r="J381" i="87" s="1"/>
  <c r="J453" i="87" a="1"/>
  <c r="J453" i="87" s="1"/>
  <c r="E10" i="68" s="1"/>
  <c r="J384" i="87" a="1"/>
  <c r="J384" i="87" s="1"/>
  <c r="K10" i="68" s="1"/>
  <c r="J371" i="87" a="1"/>
  <c r="J371" i="87" s="1"/>
  <c r="J389" i="87" a="1"/>
  <c r="J389" i="87" s="1"/>
  <c r="K36" i="88"/>
  <c r="K11" i="88"/>
  <c r="J392" i="87" a="1"/>
  <c r="J392" i="87" s="1"/>
  <c r="M10" i="68" s="1"/>
  <c r="J383" i="87" a="1"/>
  <c r="J383" i="87" s="1"/>
  <c r="J388" i="87" a="1"/>
  <c r="J388" i="87" s="1"/>
  <c r="L10" i="68" s="1"/>
  <c r="J385" i="87" a="1"/>
  <c r="J385" i="87" s="1"/>
  <c r="J373" i="87" a="1"/>
  <c r="J373" i="87" s="1"/>
  <c r="H10" i="68" s="1"/>
  <c r="J136" i="87" a="1"/>
  <c r="J136" i="87" s="1"/>
  <c r="J137" i="87" a="1"/>
  <c r="J137" i="87" s="1"/>
  <c r="J374" i="87" a="1"/>
  <c r="J374" i="87" s="1"/>
  <c r="J368" i="87" a="1"/>
  <c r="J368" i="87" s="1"/>
  <c r="K38" i="88"/>
  <c r="K17" i="88"/>
  <c r="J335" i="87" a="1"/>
  <c r="J335" i="87" s="1"/>
  <c r="F10" i="66" s="1"/>
  <c r="J334" i="87" a="1"/>
  <c r="J334" i="87" s="1"/>
  <c r="J333" i="87" a="1"/>
  <c r="J333" i="87" s="1"/>
  <c r="J443" i="87" a="1"/>
  <c r="J443" i="87" s="1"/>
  <c r="J203" i="87" a="1"/>
  <c r="J203" i="87" s="1"/>
  <c r="J205" i="87" a="1"/>
  <c r="J205" i="87" s="1"/>
  <c r="R10" i="53" s="1"/>
  <c r="J342" i="87" a="1"/>
  <c r="J342" i="87" s="1"/>
  <c r="J441" i="87" a="1"/>
  <c r="J441" i="87" s="1"/>
  <c r="L10" i="34" s="1"/>
  <c r="J86" i="87" a="1"/>
  <c r="J86" i="87" s="1"/>
  <c r="J85" i="87" a="1"/>
  <c r="J85" i="87" s="1"/>
  <c r="J376" i="87" a="1"/>
  <c r="J376" i="87" s="1"/>
  <c r="I10" i="68" s="1"/>
  <c r="J387" i="87" a="1"/>
  <c r="J387" i="87" s="1"/>
  <c r="J444" i="87" a="1"/>
  <c r="J444" i="87" s="1"/>
  <c r="N10" i="34" s="1"/>
  <c r="J330" i="87" a="1"/>
  <c r="J330" i="87" s="1"/>
  <c r="J370" i="87" a="1"/>
  <c r="J370" i="87" s="1"/>
  <c r="G10" i="68" s="1"/>
  <c r="J369" i="87" a="1"/>
  <c r="J369" i="87" s="1"/>
  <c r="B3" i="88" l="1"/>
  <c r="K41" i="88"/>
  <c r="F16" i="51"/>
  <c r="F15" i="51"/>
  <c r="F13" i="51" l="1"/>
  <c r="F14" i="51"/>
  <c r="F1000" i="51" l="1"/>
  <c r="B3" i="53" l="1"/>
  <c r="B3" i="47"/>
  <c r="B3" i="46"/>
  <c r="B3" i="56"/>
  <c r="B3" i="49"/>
  <c r="B3" i="48"/>
  <c r="B3" i="55"/>
  <c r="B3" i="43"/>
  <c r="B3" i="39"/>
  <c r="B3" i="35"/>
  <c r="B3" i="42"/>
  <c r="B3" i="37"/>
  <c r="B3" i="38"/>
  <c r="B3" i="60"/>
  <c r="B3" i="52"/>
  <c r="B3" i="59"/>
  <c r="B3" i="57"/>
  <c r="B3" i="41"/>
  <c r="B3" i="40"/>
  <c r="B3" i="44"/>
  <c r="F12" i="51"/>
  <c r="F11"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1479D434-E7A5-4456-A701-51528DD4F7D6}">
      <text>
        <r>
          <rPr>
            <sz val="12"/>
            <color indexed="81"/>
            <rFont val="Tahoma"/>
            <family val="2"/>
          </rPr>
          <t>This template captures the basic information of the reporting obliged entity submitting the report.
Please ensure that you provide your LEI (if available) and/or the National Code used with your financial supervisor. The Country of Establishment must be the same as the country of the national financial supervisor to whom you are submitting this report.
The reporting currency is expected to be the currency of your Country of Establishment.
Template Remarks
This template applies to all reporting entities.
It is very important that all content is accurate and fully reflects your type of business, characteristics, licenses, and the products and services you offer, as many templates and validations depend on the information provided here.
The selection of the category does not imply that only the templates for this category need to be submitted. You need to submit all relevant templates related to the actual activities carried out by the entity.
All monetary amounts shall be reported using the single currency reported in C0070. Do not add any currency symbols on cell for monetary amounts of the report, as only the currency indicated on this template is necessary and considered.
This should be the first template to fill out.</t>
        </r>
      </text>
    </comment>
    <comment ref="B5" authorId="0" shapeId="0" xr:uid="{F4483C48-2DD6-486D-879C-6D72B1CA0E7C}">
      <text>
        <r>
          <rPr>
            <sz val="12"/>
            <color indexed="81"/>
            <rFont val="Tahoma"/>
            <family val="2"/>
          </rPr>
          <t xml:space="preserve">Indicate the Legal Entity Identifier (LEI) of the reporting obliged entity, assigned in accordance with ISO 17442, where available.
Non-legal entities (e.g. branches) should use the LEI of the parent undertaking. </t>
        </r>
      </text>
    </comment>
    <comment ref="C5" authorId="0" shapeId="0" xr:uid="{70E24F24-80C5-4F75-A2C8-6C26471475ED}">
      <text>
        <r>
          <rPr>
            <sz val="12"/>
            <color indexed="81"/>
            <rFont val="Tahoma"/>
            <family val="2"/>
          </rPr>
          <t>National or supervisory identifier assigned to the entity by the national financial supervisor where the entity is registered or authorized.
If no such code exists, leave this field blank.
Branches should provide the national code assigned by the host country’s competent authority (where the branch is located), if available (otherwise leave this field blank).</t>
        </r>
      </text>
    </comment>
    <comment ref="D5" authorId="0" shapeId="0" xr:uid="{34C73E27-5428-404E-999D-432DA6ADDAF2}">
      <text>
        <r>
          <rPr>
            <sz val="12"/>
            <color indexed="81"/>
            <rFont val="Tahoma"/>
            <family val="2"/>
          </rPr>
          <t>Official legal name of the reporting obliged entity.</t>
        </r>
      </text>
    </comment>
    <comment ref="E5" authorId="0" shapeId="0" xr:uid="{D0DB455D-2F3A-4DD3-95FA-77F789892D70}">
      <text>
        <r>
          <rPr>
            <sz val="12"/>
            <color indexed="81"/>
            <rFont val="Tahoma"/>
            <family val="2"/>
          </rPr>
          <t>English name of the entity, if different from the official legal name in C0030. This field is optional and may be used to facilitate identification (e.g. where the official legal name is not in Latin characters or is difficult to interpret).</t>
        </r>
      </text>
    </comment>
    <comment ref="F5" authorId="0" shapeId="0" xr:uid="{8AB3E4E6-DF8E-43EA-8E19-0B4A29134173}">
      <text>
        <r>
          <rPr>
            <sz val="12"/>
            <color indexed="81"/>
            <rFont val="Tahoma"/>
            <family val="2"/>
          </rPr>
          <t>Classification of the entity according to its regulated or supervised activity. Select the category that best reflects its main business model according to one of the options listed below, using the metric considered most relevant for this purpose (e.g., balance sheet size, number of customers, etc.).
The selection of the category does not imply that only the templates for this category need to be submitted. You need to submit all relevant templates related to the actual businesses of the entity. The categories to choose from are:
 Credit institutions
 Life insurance undertakings
 Life insurance intermediaries
 E money institutions
 Payment institutions
 Bureau de change
 Investment firms
 Asset management companies
 CASP
 Other financial institutions</t>
        </r>
      </text>
    </comment>
    <comment ref="G5" authorId="0" shapeId="0" xr:uid="{C083AD2B-6C13-4D5A-BF5F-A80045E3C53E}">
      <text>
        <r>
          <rPr>
            <sz val="12"/>
            <color indexed="81"/>
            <rFont val="Tahoma"/>
            <family val="2"/>
          </rPr>
          <t>In case the reporting entity does not fit into any of the above categories and has chosen “other”, please use this column to provide a description of the relevant regulated/supervised activity.</t>
        </r>
      </text>
    </comment>
    <comment ref="H5" authorId="0" shapeId="0" xr:uid="{38A09ED9-7DD4-4208-A6AB-C207DE3FBC9F}">
      <text>
        <r>
          <rPr>
            <sz val="12"/>
            <color indexed="81"/>
            <rFont val="Tahoma"/>
            <family val="2"/>
          </rPr>
          <t>Country where the reporting entity is established. For reporting branches, this is the country where the branch is established (in opposition to the country where head-office is established).</t>
        </r>
      </text>
    </comment>
    <comment ref="I5" authorId="0" shapeId="0" xr:uid="{9A27BF0F-FC0A-4592-ADE7-43785C67FEDD}">
      <text>
        <r>
          <rPr>
            <sz val="12"/>
            <color indexed="81"/>
            <rFont val="Tahoma"/>
            <family val="2"/>
          </rPr>
          <t>Currency used for the reporting of all monetary values across this and all subsequent templates. All values in monetary columns must be converted to this currency if they are denominated in a different currency.</t>
        </r>
      </text>
    </comment>
    <comment ref="J5" authorId="0" shapeId="0" xr:uid="{FF70750B-B3D0-457C-AD2C-39F64E7959D4}">
      <text>
        <r>
          <rPr>
            <sz val="12"/>
            <color indexed="81"/>
            <rFont val="Tahoma"/>
            <family val="2"/>
          </rPr>
          <t>Indicate whether the entity offered payment accounts at any point during the reference year. This is a binary flag (Yes/No) to determine the scope of subsequent reporting tables.</t>
        </r>
      </text>
    </comment>
    <comment ref="K5" authorId="0" shapeId="0" xr:uid="{12F7E03E-552E-4EB1-B27E-D5AF0D5C2E8A}">
      <text>
        <r>
          <rPr>
            <sz val="12"/>
            <color indexed="81"/>
            <rFont val="Tahoma"/>
            <family val="2"/>
          </rPr>
          <t>Indicate whether the entity offered virtual IBANS at any point during the reference year. This is a binary flag (Yes/No) to determine the scope of subsequent reporting tables.</t>
        </r>
      </text>
    </comment>
    <comment ref="L5" authorId="0" shapeId="0" xr:uid="{61C7A892-2225-4A35-B039-D5D027029CE8}">
      <text>
        <r>
          <rPr>
            <sz val="12"/>
            <color indexed="81"/>
            <rFont val="Tahoma"/>
            <family val="2"/>
          </rPr>
          <t>Indicate whether the entity offered prepaid cards at any point during the reference year. This is a binary flag (Yes/No) to determine the scope of subsequent reporting tables.</t>
        </r>
      </text>
    </comment>
    <comment ref="M5" authorId="0" shapeId="0" xr:uid="{A2CF6DC4-9829-42FA-841F-B5FA17237F99}">
      <text>
        <r>
          <rPr>
            <sz val="12"/>
            <color indexed="81"/>
            <rFont val="Tahoma"/>
            <family val="2"/>
          </rPr>
          <t>Indicate whether the entity offered lending/ factoring at any point during the reference year. This is a binary flag (Yes/No) to determine the scope of subsequent reporting tables.</t>
        </r>
      </text>
    </comment>
    <comment ref="N5" authorId="0" shapeId="0" xr:uid="{A1C2A926-F21D-4B02-992C-EBE5CAF6E8DD}">
      <text>
        <r>
          <rPr>
            <sz val="12"/>
            <color indexed="81"/>
            <rFont val="Tahoma"/>
            <family val="2"/>
          </rPr>
          <t>Indicate whether the entity offered life insurance contracts at any point during the reference year. This is a binary flag (Yes/No) to determine the scope of subsequent reporting tables.</t>
        </r>
      </text>
    </comment>
    <comment ref="O5" authorId="0" shapeId="0" xr:uid="{84C82CF1-6756-453A-841B-859C8CD3FC4F}">
      <text>
        <r>
          <rPr>
            <sz val="12"/>
            <color indexed="81"/>
            <rFont val="Tahoma"/>
            <family val="2"/>
          </rPr>
          <t>Indicate whether the entity offered currency exchange involving cash at any point during the reference year. This is a binary flag (Yes/No) to determine the scope of subsequent reporting tables.</t>
        </r>
      </text>
    </comment>
    <comment ref="P5" authorId="0" shapeId="0" xr:uid="{BC72B4BC-F3D2-4C21-AD59-3CB42EBB92CF}">
      <text>
        <r>
          <rPr>
            <sz val="12"/>
            <color indexed="81"/>
            <rFont val="Tahoma"/>
            <family val="2"/>
          </rPr>
          <t>Indicate whether the entity offered custody of crypto assets at any point during the reference year. This is a binary flag (Yes/No) to determine the scope of subsequent reporting tables.</t>
        </r>
      </text>
    </comment>
    <comment ref="Q5" authorId="0" shapeId="0" xr:uid="{AE60D634-8B89-4C7C-892C-4D8386880E29}">
      <text>
        <r>
          <rPr>
            <sz val="12"/>
            <color indexed="81"/>
            <rFont val="Tahoma"/>
            <family val="2"/>
          </rPr>
          <t>Indicate whether the entity offered investment services at any point during the reference year. This is a binary flag (Yes/No) to determine the scope of subsequent reporting tables.</t>
        </r>
      </text>
    </comment>
    <comment ref="R5" authorId="0" shapeId="0" xr:uid="{43E4EAD2-A138-4454-9F89-BA2EF6D99DCE}">
      <text>
        <r>
          <rPr>
            <sz val="12"/>
            <color indexed="81"/>
            <rFont val="Tahoma"/>
            <family val="2"/>
          </rPr>
          <t>Indicate whether the entity offered money remittance at any point during the reference year. This is a binary flag (Yes/No) to determine the scope of subsequent reporting tables.</t>
        </r>
      </text>
    </comment>
    <comment ref="S5" authorId="0" shapeId="0" xr:uid="{5256FFBB-C29E-4817-AE71-EFC4DFD9A4E7}">
      <text>
        <r>
          <rPr>
            <sz val="12"/>
            <color indexed="81"/>
            <rFont val="Tahoma"/>
            <family val="2"/>
          </rPr>
          <t>Indicate whether the entity offered wealth management at any point during the reference year. This is a binary flag (Yes/No) to determine the scope of subsequent reporting tables.</t>
        </r>
      </text>
    </comment>
    <comment ref="T5" authorId="0" shapeId="0" xr:uid="{F8CD5B32-BCD5-4481-9BD9-3B7E9DE5C7FD}">
      <text>
        <r>
          <rPr>
            <sz val="12"/>
            <color indexed="81"/>
            <rFont val="Tahoma"/>
            <family val="2"/>
          </rPr>
          <t>Indicate whether the entity offered correspondent services at any point during the reference year. This is a binary flag (Yes/No) to determine the scope of subsequent reporting tables.</t>
        </r>
      </text>
    </comment>
    <comment ref="U5" authorId="0" shapeId="0" xr:uid="{5AF333CC-CCC3-4F7B-A311-F63B164D14BB}">
      <text>
        <r>
          <rPr>
            <sz val="12"/>
            <color indexed="81"/>
            <rFont val="Tahoma"/>
            <family val="2"/>
          </rPr>
          <t>Indicate whether the entity offered trade finance at any point during the reference year. This is a binary flag (Yes/No) to determine the scope of subsequent reporting tables.</t>
        </r>
      </text>
    </comment>
    <comment ref="V5" authorId="0" shapeId="0" xr:uid="{635D28F7-412E-4C21-94B1-5E7F5E849E1F}">
      <text>
        <r>
          <rPr>
            <sz val="12"/>
            <color indexed="81"/>
            <rFont val="Tahoma"/>
            <family val="2"/>
          </rPr>
          <t>Indicate whether the entity offered e-money at any point during the reference year. This is a binary flag (Yes/No) to determine the scope of subsequent reporting tables.</t>
        </r>
      </text>
    </comment>
    <comment ref="W5" authorId="0" shapeId="0" xr:uid="{D68BC613-CB89-4E3B-9653-1A532A572AA3}">
      <text>
        <r>
          <rPr>
            <sz val="12"/>
            <color indexed="81"/>
            <rFont val="Tahoma"/>
            <family val="2"/>
          </rPr>
          <t>Indicate whether the entity offered TCSP (Trust company service provider) services at any point during the reference year. This is a binary flag (Yes/No) to determine the scope of subsequent reporting tables.</t>
        </r>
      </text>
    </comment>
    <comment ref="X5" authorId="0" shapeId="0" xr:uid="{DE2CF8B3-5FB6-4127-8716-A2136D5EC433}">
      <text>
        <r>
          <rPr>
            <sz val="12"/>
            <color indexed="81"/>
            <rFont val="Tahoma"/>
            <family val="2"/>
          </rPr>
          <t>Indicate whether the entity offered Crypto services (exchange, transfer) at any point during the reference year. This is a binary flag (Yes/No) to determine the scope of subsequent reporting tables.</t>
        </r>
      </text>
    </comment>
    <comment ref="Y5" authorId="0" shapeId="0" xr:uid="{68EC1052-2283-4CBB-8FCC-4833B0B24C9A}">
      <text>
        <r>
          <rPr>
            <sz val="12"/>
            <color indexed="81"/>
            <rFont val="Tahoma"/>
            <family val="2"/>
          </rPr>
          <t>Indicate whether the entity offered management of UCITS at any point during the reference year. This is a binary flag (Yes/No) to determine the scope of subsequent reporting tables.</t>
        </r>
      </text>
    </comment>
    <comment ref="Z5" authorId="0" shapeId="0" xr:uid="{CADF7157-B158-485A-8293-5CA8C00F924B}">
      <text>
        <r>
          <rPr>
            <sz val="12"/>
            <color indexed="81"/>
            <rFont val="Tahoma"/>
            <family val="2"/>
          </rPr>
          <t>Indicate whether the entity offered management of AIFS at any point during the reference year. This is a binary flag (Yes/No) to determine the scope of subsequent reporting tables.</t>
        </r>
      </text>
    </comment>
    <comment ref="AA5" authorId="0" shapeId="0" xr:uid="{9A5C3A52-2FBA-4BB3-BD35-0ADA03B214FB}">
      <text>
        <r>
          <rPr>
            <sz val="12"/>
            <color indexed="81"/>
            <rFont val="Tahoma"/>
            <family val="2"/>
          </rPr>
          <t>Indicate whether the entity offered Crypto FIAT cards at any point during the reference year. This is a binary flag (Yes/No) to determine the scope of subsequent reporting tables.</t>
        </r>
      </text>
    </comment>
    <comment ref="AB5" authorId="0" shapeId="0" xr:uid="{6375AA92-9843-47BF-9C9B-8E57EBDB4A68}">
      <text>
        <r>
          <rPr>
            <sz val="12"/>
            <color indexed="81"/>
            <rFont val="Tahoma"/>
            <family val="2"/>
          </rPr>
          <t>Indicate whether the entity offered safe custody services at any point during the reference year. This is a binary flag (Yes/No) to determine the scope of subsequent reporting tables.</t>
        </r>
      </text>
    </comment>
    <comment ref="AC5" authorId="0" shapeId="0" xr:uid="{B67E973C-706E-4284-8FC9-3A16E4780E02}">
      <text>
        <r>
          <rPr>
            <sz val="12"/>
            <color indexed="81"/>
            <rFont val="Tahoma"/>
            <family val="2"/>
          </rPr>
          <t>Indicate whether the entity offered crowdfunding at any point during the reference year. This is a binary flag (Yes/No) to determine the scope of subsequent reporting tables.</t>
        </r>
      </text>
    </comment>
    <comment ref="AD5" authorId="0" shapeId="0" xr:uid="{5C2E8D6E-CD98-4399-82F3-F29A6E7D5685}">
      <text>
        <r>
          <rPr>
            <sz val="12"/>
            <color indexed="81"/>
            <rFont val="Tahoma"/>
            <family val="2"/>
          </rPr>
          <t>Indicate whether the entity offered cash transactions at any point during the reference year. This is a binary flag (Yes/No) to determine the scope of subsequent reporting tables.</t>
        </r>
      </text>
    </comment>
    <comment ref="B8" authorId="1" shapeId="0" xr:uid="{929F5389-340B-403A-9F31-0F09B619C25F}">
      <text>
        <r>
          <rPr>
            <sz val="12"/>
            <color indexed="81"/>
            <rFont val="Calibri"/>
            <family val="2"/>
          </rPr>
          <t>Special characters, such as line breaks, shall be avoided</t>
        </r>
      </text>
    </comment>
    <comment ref="C8" authorId="1" shapeId="0" xr:uid="{C4BF4724-C73A-4B95-AC95-5961956EE60B}">
      <text>
        <r>
          <rPr>
            <sz val="12"/>
            <color indexed="81"/>
            <rFont val="Calibri"/>
            <family val="2"/>
          </rPr>
          <t>Special characters, such as line breaks, shall be avoided</t>
        </r>
      </text>
    </comment>
    <comment ref="D8" authorId="1" shapeId="0" xr:uid="{F6CAB650-C4CB-42CF-8AF0-AF7E25E5F331}">
      <text>
        <r>
          <rPr>
            <sz val="12"/>
            <color indexed="81"/>
            <rFont val="Calibri"/>
            <family val="2"/>
          </rPr>
          <t>Special characters, such as line breaks, shall be avoided</t>
        </r>
      </text>
    </comment>
    <comment ref="E8" authorId="1" shapeId="0" xr:uid="{461BB0EB-4BDC-44FA-98CA-678A539D1970}">
      <text>
        <r>
          <rPr>
            <sz val="12"/>
            <color indexed="81"/>
            <rFont val="Calibri"/>
            <family val="2"/>
          </rPr>
          <t>Special characters, such as line breaks, shall be avoided</t>
        </r>
      </text>
    </comment>
    <comment ref="F8" authorId="1" shapeId="0" xr:uid="{44882760-C946-4CD1-BE64-022BCC4CC683}">
      <text>
        <r>
          <rPr>
            <sz val="12"/>
            <color indexed="81"/>
            <rFont val="Calibri"/>
            <family val="2"/>
          </rPr>
          <t>Only available values selected from drop down list allowed</t>
        </r>
      </text>
    </comment>
    <comment ref="G8" authorId="1" shapeId="0" xr:uid="{ECE4AF73-798C-48CD-AAD2-8AD1B319F199}">
      <text>
        <r>
          <rPr>
            <sz val="12"/>
            <color indexed="81"/>
            <rFont val="Calibri"/>
            <family val="2"/>
          </rPr>
          <t>Special characters, such as line breaks, shall be avoided</t>
        </r>
      </text>
    </comment>
    <comment ref="H8" authorId="1" shapeId="0" xr:uid="{E809C4D9-18C6-487B-A6F4-28EAD3F7E13C}">
      <text>
        <r>
          <rPr>
            <sz val="12"/>
            <color indexed="81"/>
            <rFont val="Calibri"/>
            <family val="2"/>
          </rPr>
          <t>Only available values selected from drop down list allowed</t>
        </r>
      </text>
    </comment>
    <comment ref="I8" authorId="1" shapeId="0" xr:uid="{006F17B1-970D-4D91-A5B3-3E7DB5542B55}">
      <text>
        <r>
          <rPr>
            <sz val="12"/>
            <color indexed="81"/>
            <rFont val="Calibri"/>
            <family val="2"/>
          </rPr>
          <t>Only available values selected from drop down list allowed</t>
        </r>
      </text>
    </comment>
    <comment ref="J8" authorId="1" shapeId="0" xr:uid="{F2C7D758-94A5-476D-BB8A-20FAFD3C4DA6}">
      <text>
        <r>
          <rPr>
            <sz val="12"/>
            <color indexed="81"/>
            <rFont val="Calibri"/>
            <family val="2"/>
          </rPr>
          <t>Only available values selected from drop down list allowed</t>
        </r>
      </text>
    </comment>
    <comment ref="K8" authorId="1" shapeId="0" xr:uid="{670F5F22-CED2-42F0-8E84-E292415EF015}">
      <text>
        <r>
          <rPr>
            <sz val="12"/>
            <color indexed="81"/>
            <rFont val="Calibri"/>
            <family val="2"/>
          </rPr>
          <t>Only available values selected from drop down list allowed</t>
        </r>
      </text>
    </comment>
    <comment ref="L8" authorId="1" shapeId="0" xr:uid="{EBF3BAEF-25EF-40D2-9719-04EE756BA035}">
      <text>
        <r>
          <rPr>
            <sz val="12"/>
            <color indexed="81"/>
            <rFont val="Calibri"/>
            <family val="2"/>
          </rPr>
          <t>Only available values selected from drop down list allowed</t>
        </r>
      </text>
    </comment>
    <comment ref="M8" authorId="1" shapeId="0" xr:uid="{B5D2DD47-F5E8-4988-98A7-F50F3636E6BA}">
      <text>
        <r>
          <rPr>
            <sz val="12"/>
            <color indexed="81"/>
            <rFont val="Calibri"/>
            <family val="2"/>
          </rPr>
          <t>Only available values selected from drop down list allowed</t>
        </r>
      </text>
    </comment>
    <comment ref="N8" authorId="1" shapeId="0" xr:uid="{353B5D83-71A9-4C3A-A51D-51EBFF7FB708}">
      <text>
        <r>
          <rPr>
            <sz val="12"/>
            <color indexed="81"/>
            <rFont val="Calibri"/>
            <family val="2"/>
          </rPr>
          <t>Only available values selected from drop down list allowed</t>
        </r>
      </text>
    </comment>
    <comment ref="O8" authorId="1" shapeId="0" xr:uid="{11F1C8AB-DFDF-4F3B-8663-1F1DF38A7FDB}">
      <text>
        <r>
          <rPr>
            <sz val="12"/>
            <color indexed="81"/>
            <rFont val="Calibri"/>
            <family val="2"/>
          </rPr>
          <t>Only available values selected from drop down list allowed</t>
        </r>
      </text>
    </comment>
    <comment ref="P8" authorId="1" shapeId="0" xr:uid="{42E85A48-0B42-46D2-9FF6-340987B90D61}">
      <text>
        <r>
          <rPr>
            <sz val="12"/>
            <color indexed="81"/>
            <rFont val="Calibri"/>
            <family val="2"/>
          </rPr>
          <t>Only available values selected from drop down list allowed</t>
        </r>
      </text>
    </comment>
    <comment ref="Q8" authorId="1" shapeId="0" xr:uid="{A1644612-EDE0-4ACD-9E8A-63464D039B92}">
      <text>
        <r>
          <rPr>
            <sz val="12"/>
            <color indexed="81"/>
            <rFont val="Calibri"/>
            <family val="2"/>
          </rPr>
          <t>Only available values selected from drop down list allowed</t>
        </r>
      </text>
    </comment>
    <comment ref="R8" authorId="1" shapeId="0" xr:uid="{90E7DE43-90D1-4A5D-8CFE-E18B2B234265}">
      <text>
        <r>
          <rPr>
            <sz val="12"/>
            <color indexed="81"/>
            <rFont val="Calibri"/>
            <family val="2"/>
          </rPr>
          <t>Only available values selected from drop down list allowed</t>
        </r>
      </text>
    </comment>
    <comment ref="S8" authorId="1" shapeId="0" xr:uid="{50266711-F33C-473A-976F-F28B9A10D3B5}">
      <text>
        <r>
          <rPr>
            <sz val="12"/>
            <color indexed="81"/>
            <rFont val="Calibri"/>
            <family val="2"/>
          </rPr>
          <t>Only available values selected from drop down list allowed</t>
        </r>
      </text>
    </comment>
    <comment ref="T8" authorId="1" shapeId="0" xr:uid="{FE3857BB-620B-4EE6-B9F5-94D226FC6234}">
      <text>
        <r>
          <rPr>
            <sz val="12"/>
            <color indexed="81"/>
            <rFont val="Calibri"/>
            <family val="2"/>
          </rPr>
          <t>Only available values selected from drop down list allowed</t>
        </r>
      </text>
    </comment>
    <comment ref="U8" authorId="1" shapeId="0" xr:uid="{52381DE6-B476-45AA-9626-C340B88C181F}">
      <text>
        <r>
          <rPr>
            <sz val="12"/>
            <color indexed="81"/>
            <rFont val="Calibri"/>
            <family val="2"/>
          </rPr>
          <t>Only available values selected from drop down list allowed</t>
        </r>
      </text>
    </comment>
    <comment ref="V8" authorId="1" shapeId="0" xr:uid="{E5F49CB9-372E-465B-814D-0CD7CDAD8D11}">
      <text>
        <r>
          <rPr>
            <sz val="12"/>
            <color indexed="81"/>
            <rFont val="Calibri"/>
            <family val="2"/>
          </rPr>
          <t>Only available values selected from drop down list allowed</t>
        </r>
      </text>
    </comment>
    <comment ref="W8" authorId="1" shapeId="0" xr:uid="{2FC14420-D427-4A3C-AB83-4D3E57AABE5E}">
      <text>
        <r>
          <rPr>
            <sz val="12"/>
            <color indexed="81"/>
            <rFont val="Calibri"/>
            <family val="2"/>
          </rPr>
          <t>Only available values selected from drop down list allowed</t>
        </r>
      </text>
    </comment>
    <comment ref="X8" authorId="1" shapeId="0" xr:uid="{525E6B42-29E8-4282-99B2-438C3930A7C2}">
      <text>
        <r>
          <rPr>
            <sz val="12"/>
            <color indexed="81"/>
            <rFont val="Calibri"/>
            <family val="2"/>
          </rPr>
          <t>Only available values selected from drop down list allowed</t>
        </r>
      </text>
    </comment>
    <comment ref="Y8" authorId="1" shapeId="0" xr:uid="{4D8E0A97-F7AA-47F8-90EE-128964E22954}">
      <text>
        <r>
          <rPr>
            <sz val="12"/>
            <color indexed="81"/>
            <rFont val="Calibri"/>
            <family val="2"/>
          </rPr>
          <t>Only available values selected from drop down list allowed</t>
        </r>
      </text>
    </comment>
    <comment ref="Z8" authorId="1" shapeId="0" xr:uid="{3B1697FA-A030-4E6D-957F-BEFD18565934}">
      <text>
        <r>
          <rPr>
            <sz val="12"/>
            <color indexed="81"/>
            <rFont val="Calibri"/>
            <family val="2"/>
          </rPr>
          <t>Only available values selected from drop down list allowed</t>
        </r>
      </text>
    </comment>
    <comment ref="AA8" authorId="1" shapeId="0" xr:uid="{EF97FE62-053D-4507-819D-75177B4A577D}">
      <text>
        <r>
          <rPr>
            <sz val="12"/>
            <color indexed="81"/>
            <rFont val="Calibri"/>
            <family val="2"/>
          </rPr>
          <t>Only available values selected from drop down list allowed</t>
        </r>
      </text>
    </comment>
    <comment ref="AB8" authorId="1" shapeId="0" xr:uid="{B3B51102-1B5B-4488-ABA6-71DF9931DC4F}">
      <text>
        <r>
          <rPr>
            <sz val="12"/>
            <color indexed="81"/>
            <rFont val="Calibri"/>
            <family val="2"/>
          </rPr>
          <t>Only available values selected from drop down list allowed</t>
        </r>
      </text>
    </comment>
    <comment ref="AC8" authorId="1" shapeId="0" xr:uid="{89E4793D-F0F8-4ED5-A007-14D60ED4BAE1}">
      <text>
        <r>
          <rPr>
            <sz val="12"/>
            <color indexed="81"/>
            <rFont val="Calibri"/>
            <family val="2"/>
          </rPr>
          <t>Only available values selected from drop down list allowed</t>
        </r>
      </text>
    </comment>
    <comment ref="AD8" authorId="1" shapeId="0" xr:uid="{31B2FD45-E0EC-4DC0-A0DC-5E0F07A3E351}">
      <text>
        <r>
          <rPr>
            <sz val="12"/>
            <color indexed="81"/>
            <rFont val="Calibri"/>
            <family val="2"/>
          </rPr>
          <t>Only available values selected from drop down list allowed</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073D879D-67C8-429E-B04A-C364BC1FF9F4}">
      <text>
        <r>
          <rPr>
            <sz val="12"/>
            <color indexed="81"/>
            <rFont val="Tahoma"/>
            <family val="2"/>
          </rPr>
          <t>Template Remarks
Fill out this template if you offer some of these services and/or products, normally these products and services are associated with CI, IF and AMC.
For the purpose of this section on Investment Services and Activities, consistently with Recital 103 of Directive 2014/65/EU (MiFID), eligible counterparties - as referred to in Article 30 of MiFID - should be considered to be acting as clients.
For clarity, Obliged Entities (in particular Asset Management Companies) should not include the management of UCITS and/or AIFs in any of the datapoints of this section (namely AML.04.01) on Investment Services and Activities, as a dedicated sheet (namely AML04.11) exists for reporting information regarding the management of UCITS and/or AIFs. This guidance should apply in particular to datapoints from C0080 to C0110 of this sheet (i.e., AML04.01) which specifically refer to portfolio management.
INVESTMENT SERVICES AND ACTIVITIES – TRANSMISSION OF ORDERS
For reporting purposes:
As per Annex I, Section A on investment services and activities, point (1) of Directive 2014/65/EU (MiFID), reception and transmission of orders (RTO) means the “reception and transmission of orders in relation to one or more financial instruments”. This should be interpreted as covering any activity where a firm receives a client instruction to transact in a financial instrument and forwards that instruction to a third party for execution.
This covers all financial instruments (e.g. funds, securities), whether held in direct custody or by a third party custodian.
This excludes: discretionary portfolio management trades, investment advice without order transmission, pure client introductions, technical order routing without client relationship, and activities where the firm neither receives nor transmits client transaction instructions.</t>
        </r>
      </text>
    </comment>
    <comment ref="B5" authorId="0" shapeId="0" xr:uid="{92B36675-2C3D-4387-A694-5821AA1A0607}">
      <text>
        <r>
          <rPr>
            <sz val="12"/>
            <color indexed="81"/>
            <rFont val="Tahoma"/>
            <family val="2"/>
          </rPr>
          <t>Indicate the total number of retail clients as of the end of the reference year.
As per Article 4(1)(11) of Directive 2014/65/EU (MiFID), ‘retail client’ means a client who is not a professional client.
In the case of joint accounts, each account holder shall be reported as a separate client.</t>
        </r>
      </text>
    </comment>
    <comment ref="C5" authorId="0" shapeId="0" xr:uid="{AA0B2ADA-AE63-4675-BCC0-F079D5187B96}">
      <text>
        <r>
          <rPr>
            <sz val="12"/>
            <color indexed="81"/>
            <rFont val="Tahoma"/>
            <family val="2"/>
          </rPr>
          <t>Indicate the total number of professional clients as defined in Article 4(1)(10) of Directive 2014/65/EU (MIFID), and further specified in Annex II of the same Directive, as of the end of the reference year.</t>
        </r>
      </text>
    </comment>
    <comment ref="D5" authorId="0" shapeId="0" xr:uid="{32478616-96B9-40AF-BFA0-A58FC872B93D}">
      <text>
        <r>
          <rPr>
            <sz val="12"/>
            <color indexed="81"/>
            <rFont val="Tahoma"/>
            <family val="2"/>
          </rPr>
          <t>Amongst the total number of customers (retail and professional clients) receiving the service of transmission of order, indicate the total number of AML/CFT regulated customers (retail and professional clients) outside the EEA.
For the purpose of identifying AML/CFT regulated customers outside the EEA, reporting entities can use as a guidance the description of obliged entities as contained in Article 3 AMLR.</t>
        </r>
      </text>
    </comment>
    <comment ref="E5" authorId="0" shapeId="0" xr:uid="{CA2384BF-88DA-4D9E-B742-144863D49BCB}">
      <text>
        <r>
          <rPr>
            <sz val="12"/>
            <color indexed="81"/>
            <rFont val="Tahoma"/>
            <family val="2"/>
          </rPr>
          <t>This datapoint is not applicable for reporting obliged entities only acting as a AMC.
Indicate the total number of retail clients as defined in Article 4(1)(11) of Directive 2014/65/EU (MiFID), as of the end of the reference year.</t>
        </r>
      </text>
    </comment>
    <comment ref="F5" authorId="0" shapeId="0" xr:uid="{4BC7ABAE-CC8C-41DC-BDE6-CC727A4DA973}">
      <text>
        <r>
          <rPr>
            <sz val="12"/>
            <color indexed="81"/>
            <rFont val="Tahoma"/>
            <family val="2"/>
          </rPr>
          <t>This datapoint is not applicable for reporting obliged entities only acting as a AMC.
Indicate the number of professional clients as defined in Article 4(1)(10) of Directive 2014/65/EU (MIFID), and further specified in Annex II of the same Directive, as of the end of the reference year.</t>
        </r>
      </text>
    </comment>
    <comment ref="G5" authorId="0" shapeId="0" xr:uid="{73FF17F1-2E06-49F2-9C53-17FE77D4EEBE}">
      <text>
        <r>
          <rPr>
            <sz val="12"/>
            <color indexed="81"/>
            <rFont val="Tahoma"/>
            <family val="2"/>
          </rPr>
          <t>This datapoint is not applicable for reporting obliged entities only acting as a AMC.
Indicate the percentage of assets under custody for which the obliged entity does not have a direct business relationship with the final investor, as of the end of the reference year.
Final Investor: Refers to the end client or individual who ultimately owns and benefits from the investments, as opposed to intermediaries or entities managing or holding the assets on behalf of others.</t>
        </r>
      </text>
    </comment>
    <comment ref="H5" authorId="0" shapeId="0" xr:uid="{2AF11817-6DF9-46A9-A055-209D5B1E84DE}">
      <text>
        <r>
          <rPr>
            <sz val="12"/>
            <color indexed="81"/>
            <rFont val="Tahoma"/>
            <family val="2"/>
          </rPr>
          <t>This datapoint is not applicable for reporting obliged entities only acting as a AMC.
Amongst the total number of customers (retail and professional clients) receiving the service of custody account keeping, indicate the number of AML/CFT regulated customers outside the EEA, as of the end of the reference year.
For the purpose of identifying AML/CFT regulated customers outside the EEA, reporting entities can use as a guidance the description of obliged entities as contained in Article 3 AMLR.</t>
        </r>
      </text>
    </comment>
    <comment ref="I5" authorId="0" shapeId="0" xr:uid="{B0EB69E2-15F3-425B-893D-9B2245CC272C}">
      <text>
        <r>
          <rPr>
            <sz val="12"/>
            <color indexed="81"/>
            <rFont val="Tahoma"/>
            <family val="2"/>
          </rPr>
          <t>Indicate the number of retail clients, as defined in Article 4(1)(11) of Directive 2014/65/EU (MiFID), as of the end of the reference year.</t>
        </r>
      </text>
    </comment>
    <comment ref="J5" authorId="0" shapeId="0" xr:uid="{6D3E5D1D-2DBD-4E0A-B6C1-0CDD137FF3F5}">
      <text>
        <r>
          <rPr>
            <sz val="12"/>
            <color indexed="81"/>
            <rFont val="Tahoma"/>
            <family val="2"/>
          </rPr>
          <t>Indicate the number of professional clients as defined in Article 4(1)(10) of Directive 2014/65/EU (MIFID), and further specified in Annex II of the same Directive, as of the end of the reference year.</t>
        </r>
      </text>
    </comment>
    <comment ref="K5" authorId="0" shapeId="0" xr:uid="{40F01EEB-82B8-4613-8CCB-AEC20EC7F371}">
      <text>
        <r>
          <rPr>
            <sz val="12"/>
            <color indexed="81"/>
            <rFont val="Tahoma"/>
            <family val="2"/>
          </rPr>
          <t>Indicate the total value of AUM (computed consistently with the guidance provided above), as the monetary stock of the end of the reference year.</t>
        </r>
      </text>
    </comment>
    <comment ref="L5" authorId="0" shapeId="0" xr:uid="{988C0BC8-4017-4717-A63B-7F01E31E0E4B}">
      <text>
        <r>
          <rPr>
            <sz val="12"/>
            <color indexed="81"/>
            <rFont val="Tahoma"/>
            <family val="2"/>
          </rPr>
          <t>For the purpose of this datapoint, Obliged Entities should only consider the assets they manage for each customer under the respective management mandate. In order to ascertain whether the EUR 5 000 000 threshold is exceeded for a given customer, Obliged Entities should compute the customer total assets by following the same approach used for datapoint C0100 above.
In the case of joint accounts/joint management mandates (i.e., those involving more than one customer) the EUR 5 000 000 threshold should apply to the total account value and should not be split between the account holders or the parties to the joint management mandate. In case the EUR 5 000 000 threshold is exceeded by a joint account/joint management mandate, for the purpose of this datapoint Obliged Entities should report each account holder as separately exceeding the threshold.
Indicate the number of customers holding total assets with a value of at least EUR 5 000 000, as of the end of the reference year.</t>
        </r>
      </text>
    </comment>
    <comment ref="B8" authorId="1" shapeId="0" xr:uid="{F53F264B-0446-4520-9607-05C46690FFA5}">
      <text>
        <r>
          <rPr>
            <sz val="12"/>
            <color indexed="81"/>
            <rFont val="Calibri"/>
            <family val="2"/>
          </rPr>
          <t>Shall be entered without decimal points, symbols, separators. For example, 1K shall be entered as 1000</t>
        </r>
      </text>
    </comment>
    <comment ref="C8" authorId="1" shapeId="0" xr:uid="{8EEFA7FB-208E-45C2-94CE-460399BEB76E}">
      <text>
        <r>
          <rPr>
            <sz val="12"/>
            <color indexed="81"/>
            <rFont val="Calibri"/>
            <family val="2"/>
          </rPr>
          <t>Shall be entered without decimal points, symbols, separators. For example, 1K shall be entered as 1000</t>
        </r>
      </text>
    </comment>
    <comment ref="D8" authorId="1" shapeId="0" xr:uid="{D3FA91E4-FE72-45D5-8D9F-4A99071557B6}">
      <text>
        <r>
          <rPr>
            <sz val="12"/>
            <color indexed="81"/>
            <rFont val="Calibri"/>
            <family val="2"/>
          </rPr>
          <t>Shall be entered without decimal points, symbols, separators. For example, 1K shall be entered as 1000</t>
        </r>
      </text>
    </comment>
    <comment ref="E8" authorId="1" shapeId="0" xr:uid="{27459977-201B-4D47-9C83-357B466DC172}">
      <text>
        <r>
          <rPr>
            <sz val="12"/>
            <color indexed="81"/>
            <rFont val="Calibri"/>
            <family val="2"/>
          </rPr>
          <t>Shall be entered without decimal points, symbols, separators. For example, 1K shall be entered as 1000</t>
        </r>
      </text>
    </comment>
    <comment ref="F8" authorId="1" shapeId="0" xr:uid="{4FCD68C7-6A1C-4BE6-A7F9-4FB7FD405484}">
      <text>
        <r>
          <rPr>
            <sz val="12"/>
            <color indexed="81"/>
            <rFont val="Calibri"/>
            <family val="2"/>
          </rPr>
          <t>Shall be entered without decimal points, symbols, separators. For example, 1K shall be entered as 1000</t>
        </r>
      </text>
    </comment>
    <comment ref="G8" authorId="1" shapeId="0" xr:uid="{5BBC8F4F-2182-4671-B110-DCA850047FA9}">
      <text>
        <r>
          <rPr>
            <sz val="12"/>
            <color indexed="81"/>
            <rFont val="Calibri"/>
            <family val="2"/>
          </rPr>
          <t>Enter percentage in decimal form starting with 0. For example, 54% should be entered as 0.54 (using “.” or “,” as the decimal separator depending on your regional/Excel settings)</t>
        </r>
      </text>
    </comment>
    <comment ref="H8" authorId="1" shapeId="0" xr:uid="{07FDFF98-7024-49AC-864E-0588D5D61F06}">
      <text>
        <r>
          <rPr>
            <sz val="12"/>
            <color indexed="81"/>
            <rFont val="Calibri"/>
            <family val="2"/>
          </rPr>
          <t>Shall be entered without decimal points, symbols, separators. For example, 1K shall be entered as 1000</t>
        </r>
      </text>
    </comment>
    <comment ref="I8" authorId="1" shapeId="0" xr:uid="{12C356FE-24FC-4271-B662-C7E33E135466}">
      <text>
        <r>
          <rPr>
            <sz val="12"/>
            <color indexed="81"/>
            <rFont val="Calibri"/>
            <family val="2"/>
          </rPr>
          <t>Shall be entered without decimal points, symbols, separators. For example, 1K shall be entered as 1000</t>
        </r>
      </text>
    </comment>
    <comment ref="J8" authorId="1" shapeId="0" xr:uid="{A612E1CB-D1DE-4D67-9F03-7C7E4AC30287}">
      <text>
        <r>
          <rPr>
            <sz val="12"/>
            <color indexed="81"/>
            <rFont val="Calibri"/>
            <family val="2"/>
          </rPr>
          <t>Shall be entered without decimal points, symbols, separators. For example, 1K shall be entered as 1000</t>
        </r>
      </text>
    </comment>
    <comment ref="K8" authorId="1" shapeId="0" xr:uid="{12EF5F2F-D00F-4F91-A826-2F07988AFCCC}">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L8" authorId="1" shapeId="0" xr:uid="{889DE376-791D-4C95-8557-066C34955BCA}">
      <text>
        <r>
          <rPr>
            <sz val="12"/>
            <color indexed="81"/>
            <rFont val="Calibri"/>
            <family val="2"/>
          </rPr>
          <t>Shall be entered without decimal points, symbols, separators. For example, 1K shall be entered as 1000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31CA8872-7997-4F42-9AF4-80CC2551FC2C}">
      <text>
        <r>
          <rPr>
            <sz val="12"/>
            <color indexed="81"/>
            <rFont val="Tahoma"/>
            <family val="2"/>
          </rPr>
          <t>Template Remarks
Fill out this template if you offer some of these services and/or products, normally these products and services are associated with CI, EMI and PI.
Money Remittance as referred to in Article 4(22) of EU Directive (PSD) 2015/2366. All services provided by the reporting obliged entity that fall under that definition (e.g., bill payments) should be reported as money remittance.</t>
        </r>
      </text>
    </comment>
    <comment ref="B5" authorId="0" shapeId="0" xr:uid="{AAE1AD5B-06CC-435A-A6D0-10E8B6AA1AB8}">
      <text>
        <r>
          <rPr>
            <sz val="12"/>
            <color indexed="81"/>
            <rFont val="Tahoma"/>
            <family val="2"/>
          </rPr>
          <t>Indicate the total number of Money Remittance payments (Incoming) processed and executed during the reference year.</t>
        </r>
      </text>
    </comment>
    <comment ref="C5" authorId="0" shapeId="0" xr:uid="{74DC51B1-71E5-422E-A027-3EAA326ADFC5}">
      <text>
        <r>
          <rPr>
            <sz val="12"/>
            <color indexed="81"/>
            <rFont val="Tahoma"/>
            <family val="2"/>
          </rPr>
          <t>Indicate the total number of Money Remittance payments (Outgoing) processed and executed during the reference year.</t>
        </r>
      </text>
    </comment>
    <comment ref="D5" authorId="0" shapeId="0" xr:uid="{B4D0955F-708A-4BCF-8693-39ACCA888C5F}">
      <text>
        <r>
          <rPr>
            <sz val="12"/>
            <color indexed="81"/>
            <rFont val="Tahoma"/>
            <family val="2"/>
          </rPr>
          <t>Transaction value should be intended as prior to the application of fees.
Indicate the total value of Money Remittance payments (Incoming) processed and executed during the reference year.</t>
        </r>
      </text>
    </comment>
    <comment ref="E5" authorId="0" shapeId="0" xr:uid="{C8BFA240-D096-4E36-85C9-0D18B1DCBB1A}">
      <text>
        <r>
          <rPr>
            <sz val="12"/>
            <color indexed="81"/>
            <rFont val="Tahoma"/>
            <family val="2"/>
          </rPr>
          <t>Transaction value should be intended as prior to the application of fees.
Indicate the total value of Money Remittance payments (Outgoing) processed and executed during the reference year.</t>
        </r>
      </text>
    </comment>
    <comment ref="F5" authorId="0" shapeId="0" xr:uid="{1F6F00C6-8A01-4143-8267-9EE028791413}">
      <text>
        <r>
          <rPr>
            <sz val="12"/>
            <color indexed="81"/>
            <rFont val="Tahoma"/>
            <family val="2"/>
          </rPr>
          <t>Indicate the total number of money remittance transactions (Incoming) above EUR 1 000 processed and executed during the reference year.
Transaction value should be intended as prior to the application of fees.
Only individual incoming money remittance transactions with a transaction amount over EUR 1 000 should be counted. Aggregated or cumulative totals are not included.</t>
        </r>
      </text>
    </comment>
    <comment ref="G5" authorId="0" shapeId="0" xr:uid="{D26AB4FA-124A-422C-A8B0-5071C0E9A545}">
      <text>
        <r>
          <rPr>
            <sz val="12"/>
            <color indexed="81"/>
            <rFont val="Tahoma"/>
            <family val="2"/>
          </rPr>
          <t xml:space="preserve">Indicate the total number of money remittance transactions (Outgoing) above EUR 1 000 processed and executed during the reference year.
Transaction value should be intended prior to the application of fees.
Only individual outgoing money remittance transactions with a transaction amount over EUR 1 000 should be counted. Aggregated or cumulative totals are not included.
</t>
        </r>
      </text>
    </comment>
    <comment ref="B8" authorId="1" shapeId="0" xr:uid="{0560E29F-01D0-4484-A453-E2B6CAA9FF65}">
      <text>
        <r>
          <rPr>
            <sz val="12"/>
            <color indexed="81"/>
            <rFont val="Calibri"/>
            <family val="2"/>
          </rPr>
          <t>Shall be entered without decimal points, symbols, separators. For example, 1K shall be entered as 1000</t>
        </r>
      </text>
    </comment>
    <comment ref="C8" authorId="1" shapeId="0" xr:uid="{BB85428D-3014-4362-81B1-685362B9ED3E}">
      <text>
        <r>
          <rPr>
            <sz val="12"/>
            <color indexed="81"/>
            <rFont val="Calibri"/>
            <family val="2"/>
          </rPr>
          <t>Shall be entered without decimal points, symbols, separators. For example, 1K shall be entered as 1000</t>
        </r>
      </text>
    </comment>
    <comment ref="D8" authorId="1" shapeId="0" xr:uid="{E1A64857-A206-4B99-8855-E34C4AB18F30}">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E8" authorId="1" shapeId="0" xr:uid="{8A1851B0-6714-4F3E-92DD-D03D56A8D2D4}">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F8" authorId="1" shapeId="0" xr:uid="{CB4209FD-C55C-419B-8315-D32B5EC1DB0E}">
      <text>
        <r>
          <rPr>
            <sz val="12"/>
            <color indexed="81"/>
            <rFont val="Calibri"/>
            <family val="2"/>
          </rPr>
          <t>Shall be entered without decimal points, symbols, separators. For example, 1K shall be entered as 1000</t>
        </r>
      </text>
    </comment>
    <comment ref="G8" authorId="1" shapeId="0" xr:uid="{324D4690-2D02-4923-B908-CDD3CAD9B14F}">
      <text>
        <r>
          <rPr>
            <sz val="12"/>
            <color indexed="81"/>
            <rFont val="Calibri"/>
            <family val="2"/>
          </rPr>
          <t>Shall be entered without decimal points, symbols, separators. For example, 1K shall be entered as 1000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DC079B24-7DA4-453B-8621-EDFA5F2A479B}">
      <text>
        <r>
          <rPr>
            <sz val="12"/>
            <color indexed="81"/>
            <rFont val="Tahoma"/>
            <family val="2"/>
          </rPr>
          <t>Template Remarks
Fill out this template if you offer some of these services and/or products, normally these products and services are associated with CI, LI, IF and CASP.
Wealth management encompasses all ‘banking and other financial services to high-net worth individuals and their families or businesses’, according to the ML/TF Risk Factor Guidelines (RFLGs), Guideline 12, EBA/GL/2021/02.
The value of the total assets shall comprise all financial, investable or real estate assets, or a combination thereof, excluding that customer’s private residence, in accordance with Article 34(5) AMLR.
Discretionary management services should be accounted for.
For LI: This data point is requested for life insurance services provided to high-net-worth customers (NP).
- In cases where the policyholder is a legal entity and the insured person is a natural person (for instance, in the case of group contracts), insured persons are to be considered customers even if they are not the policyholder.
- For contracts which have two policyholders, both should be considered. The amount should not be divided.
- AUM For LI: Surrender value for life insurance undertakings. The surrender value should reflect the amount, defined contractually, paid to the policyholder in case of early termination of the contract (i.e., before it becomes payable by maturity or occurrence of the insured event, such as death), net of charges and policy loans. It includes surrender values guaranteed and not guaranteed.</t>
        </r>
      </text>
    </comment>
    <comment ref="B5" authorId="0" shapeId="0" xr:uid="{430D96EC-47D7-4453-9F4F-1F1A79032BD6}">
      <text>
        <r>
          <rPr>
            <sz val="12"/>
            <color indexed="81"/>
            <rFont val="Tahoma"/>
            <family val="2"/>
          </rPr>
          <t xml:space="preserve">Indicate number of unique customers as of end of the reference year.
The reference should be to the number of customers (NP) with total assets under management by the reporting obliged entity over a value of at least EUR 5 000 000 AND with total assets estimated or declared by the customer over a value of at least EUR 50 000 000.
</t>
        </r>
      </text>
    </comment>
    <comment ref="C5" authorId="0" shapeId="0" xr:uid="{5E505CCF-2191-46BC-AA7A-B65BF5286663}">
      <text>
        <r>
          <rPr>
            <sz val="12"/>
            <color indexed="81"/>
            <rFont val="Tahoma"/>
            <family val="2"/>
          </rPr>
          <t xml:space="preserve">Indicate the total number of customers (NP) that fall under the definition of private banking (EBA Risk Factor Guidelines), as of end of the reference year.
For the purpose of this exercise, the threshold of total assets under management (by the obliged entity) with a value of at least EUR 500 000 is used.
</t>
        </r>
      </text>
    </comment>
    <comment ref="B8" authorId="1" shapeId="0" xr:uid="{01C077D0-0A2A-4A67-8893-FC7BF25CA65F}">
      <text>
        <r>
          <rPr>
            <sz val="12"/>
            <color indexed="81"/>
            <rFont val="Calibri"/>
            <family val="2"/>
          </rPr>
          <t>Shall be entered without decimal points, symbols, separators. For example, 1K shall be entered as 1000</t>
        </r>
      </text>
    </comment>
    <comment ref="C8" authorId="1" shapeId="0" xr:uid="{674CD941-C82E-467A-A2B3-32FBF0D19928}">
      <text>
        <r>
          <rPr>
            <sz val="12"/>
            <color indexed="81"/>
            <rFont val="Calibri"/>
            <family val="2"/>
          </rPr>
          <t>Shall be entered without decimal points, symbols, separators. For example, 1K shall be entered as 1000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CC54FB30-0095-42CC-9E70-3773130F3958}">
      <text>
        <r>
          <rPr>
            <sz val="12"/>
            <color indexed="81"/>
            <rFont val="Tahoma"/>
            <family val="2"/>
          </rPr>
          <t>Template Remarks
Fill out this template if you offer some of these services and/or products, normally these products and services are associated with CI, PI and CASP.
Reporting obliged entities should refer to correspondent relationship definition provided for in Article 2(1)(22) AMLR, which entails the provision of banking services by one credit institution as the correspondent to another credit institution as the respondent, including providing a current or other liability account and related services, such as cash management, international transfers of funds as defined in Article 4, point (25), of Directive (EU) 2015/2366, cheque clearing, payable-through accounts and foreign exchange services.
This refers also to the relationships between and among credit institutions and financial institutions including where similar services are provided by a correspondent institution to a respondent institution, and relationships established for securities transactions or transfers of funds as defined in Article 4, point (25), of Directive (EU) 2015/2366, transactions in crypto-assets or transfers of crypto-assets;
These services include those processed through correspondent relationships within the group.
Payable through accounts are correspondent accounts established by a respondent institution with a correspondent institution that are used directly by third parties to transact business on their own behalf.
Nested account are accounts where a financial institution (the nested financial institution) gains indirect access to conduct transactions and obtain access to other financial services by transacting through another financial institution’s (the respondent institution) correspondent account.</t>
        </r>
      </text>
    </comment>
    <comment ref="B5" authorId="0" shapeId="0" xr:uid="{1C41A526-6309-41AE-B1DD-D1F92FFB2ABD}">
      <text>
        <r>
          <rPr>
            <sz val="12"/>
            <color indexed="81"/>
            <rFont val="Tahoma"/>
            <family val="2"/>
          </rPr>
          <t>Indicate the total value of transactions executed on behalf of the respondent client (Incoming) during the reference year.</t>
        </r>
      </text>
    </comment>
    <comment ref="C5" authorId="0" shapeId="0" xr:uid="{D4E47423-280F-49CD-A894-CAAC81D931AA}">
      <text>
        <r>
          <rPr>
            <sz val="12"/>
            <color indexed="81"/>
            <rFont val="Tahoma"/>
            <family val="2"/>
          </rPr>
          <t>Indicate the total value of transactions executed on behalf of the respondent client (Outgoing) during the reference year.</t>
        </r>
      </text>
    </comment>
    <comment ref="D5" authorId="0" shapeId="0" xr:uid="{99614480-5035-48E6-8D63-1FA08D9F7DE1}">
      <text>
        <r>
          <rPr>
            <sz val="12"/>
            <color indexed="81"/>
            <rFont val="Tahoma"/>
            <family val="2"/>
          </rPr>
          <t>Indicate the total value of transactions gone through payable through accounts (Incoming) during the reference year.</t>
        </r>
      </text>
    </comment>
    <comment ref="E5" authorId="0" shapeId="0" xr:uid="{273633B0-C58F-4CAE-BCF8-07A73AEA302E}">
      <text>
        <r>
          <rPr>
            <sz val="12"/>
            <color indexed="81"/>
            <rFont val="Tahoma"/>
            <family val="2"/>
          </rPr>
          <t>Indicate the total value of transactions gone through payable through accounts (Outgoing) during the reference year.</t>
        </r>
      </text>
    </comment>
    <comment ref="F5" authorId="0" shapeId="0" xr:uid="{BE482A82-EFBB-4A55-9BB5-A5DCFE4B728C}">
      <text>
        <r>
          <rPr>
            <sz val="12"/>
            <color indexed="81"/>
            <rFont val="Tahoma"/>
            <family val="2"/>
          </rPr>
          <t>Indicate the total value of transactions  received via nested arrangements.  (Incoming).
For the purpose of this testing exercise, only the value from nested transactions flowing through a respondent account should be reported.</t>
        </r>
      </text>
    </comment>
    <comment ref="G5" authorId="0" shapeId="0" xr:uid="{4FE73F87-B034-4A24-8113-ADE1CD5DC718}">
      <text>
        <r>
          <rPr>
            <sz val="12"/>
            <color indexed="81"/>
            <rFont val="Tahoma"/>
            <family val="2"/>
          </rPr>
          <t>Indicate the total value of transactions sent via nested arrangements (Outgoing)
For the purpose of this testing exercise, only the value from nested transactions flowing through a respondent account should be reported.</t>
        </r>
      </text>
    </comment>
    <comment ref="B8" authorId="1" shapeId="0" xr:uid="{1310CE69-99CE-4C62-BC03-1DADDA63D6CC}">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C8" authorId="1" shapeId="0" xr:uid="{4145A13F-2517-4D44-944C-55260DD9A918}">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D8" authorId="1" shapeId="0" xr:uid="{EB87171F-AEAF-4892-9C8E-F62D6C2128FA}">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E8" authorId="1" shapeId="0" xr:uid="{519A5509-9950-4B55-89DB-08A5984ECC12}">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F8" authorId="1" shapeId="0" xr:uid="{1B960539-B61D-405F-BED4-1957386BC955}">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G8" authorId="1" shapeId="0" xr:uid="{56722635-F95D-438D-A66C-33139EE24DC6}">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666B33E3-30AA-43F7-8B1B-27529F0EEDD1}">
      <text>
        <r>
          <rPr>
            <sz val="12"/>
            <color indexed="81"/>
            <rFont val="Tahoma"/>
            <family val="2"/>
          </rPr>
          <t>Template Remarks
Fill out this template if you offer some of these services and/or products, normally these products and services are associated with CI and CP.
Reporting obliged entities should refer to the definition of trade finance provided for in Article 4(1)(80) of Regulation (UE) No 575/2013 (CRR).
Trade Finance Transaction: A completed trade finance operation that results in an actual transfer of funds.
Incoming trade finance transactions involve the import of goods or services, where the importer pays the exporter for the goods or services received.
Outgoing trade finance transactions, involve the export of goods or services, where the exporter receives payment from the importer.</t>
        </r>
      </text>
    </comment>
    <comment ref="B5" authorId="0" shapeId="0" xr:uid="{FD2E100C-E209-4221-AAA8-5AB88372E6B7}">
      <text>
        <r>
          <rPr>
            <sz val="12"/>
            <color indexed="81"/>
            <rFont val="Tahoma"/>
            <family val="2"/>
          </rPr>
          <t>Indicate the total number of unique trade finance customers as of end of the reference year.</t>
        </r>
      </text>
    </comment>
    <comment ref="C5" authorId="0" shapeId="0" xr:uid="{3DB590E7-EB87-4574-8DF2-9F7D8E83CEBA}">
      <text>
        <r>
          <rPr>
            <sz val="12"/>
            <color indexed="81"/>
            <rFont val="Tahoma"/>
            <family val="2"/>
          </rPr>
          <t>Indicate the total number of incoming trade finance transactions during the reference year.</t>
        </r>
      </text>
    </comment>
    <comment ref="D5" authorId="0" shapeId="0" xr:uid="{CA506520-FB99-412E-AA9E-D42A6F09D3FD}">
      <text>
        <r>
          <rPr>
            <sz val="12"/>
            <color indexed="81"/>
            <rFont val="Tahoma"/>
            <family val="2"/>
          </rPr>
          <t>Indicate the total number of outgoing trade finance transactions during the reference year.</t>
        </r>
      </text>
    </comment>
    <comment ref="E5" authorId="0" shapeId="0" xr:uid="{FB89175B-F8AD-4FAD-8641-FAC127423CF9}">
      <text>
        <r>
          <rPr>
            <sz val="12"/>
            <color indexed="81"/>
            <rFont val="Tahoma"/>
            <family val="2"/>
          </rPr>
          <t>Indicate Trade Finance Transactions (Incoming) - Value during the reference year.</t>
        </r>
      </text>
    </comment>
    <comment ref="F5" authorId="0" shapeId="0" xr:uid="{F89D19B8-352F-4F0C-957F-B0C8BC76695D}">
      <text>
        <r>
          <rPr>
            <sz val="12"/>
            <color indexed="81"/>
            <rFont val="Tahoma"/>
            <family val="2"/>
          </rPr>
          <t>Indicate Trade Finance Transactions (Outgoing) - Value during the reference year.</t>
        </r>
      </text>
    </comment>
    <comment ref="B8" authorId="1" shapeId="0" xr:uid="{C8331920-3BA2-4827-A1F2-504F3141C9C3}">
      <text>
        <r>
          <rPr>
            <sz val="12"/>
            <color indexed="81"/>
            <rFont val="Calibri"/>
            <family val="2"/>
          </rPr>
          <t>Shall be entered without decimal points, symbols, separators. For example, 1K shall be entered as 1000</t>
        </r>
      </text>
    </comment>
    <comment ref="C8" authorId="1" shapeId="0" xr:uid="{E59DD968-288F-473F-A835-4ACF95B69AA9}">
      <text>
        <r>
          <rPr>
            <sz val="12"/>
            <color indexed="81"/>
            <rFont val="Calibri"/>
            <family val="2"/>
          </rPr>
          <t>Shall be entered without decimal points, symbols, separators. For example, 1K shall be entered as 1000</t>
        </r>
      </text>
    </comment>
    <comment ref="D8" authorId="1" shapeId="0" xr:uid="{3FD64867-9E66-46E9-8D05-DCE54D7391CC}">
      <text>
        <r>
          <rPr>
            <sz val="12"/>
            <color indexed="81"/>
            <rFont val="Calibri"/>
            <family val="2"/>
          </rPr>
          <t>Shall be entered without decimal points, symbols, separators. For example, 1K shall be entered as 1000</t>
        </r>
      </text>
    </comment>
    <comment ref="E8" authorId="1" shapeId="0" xr:uid="{08230119-5E3C-4EE9-BF07-E476E774E590}">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F8" authorId="1" shapeId="0" xr:uid="{89B1E45E-DDA9-4B66-BBD3-3CBB2FA2770B}">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8DB462E3-F82B-46BE-8EC7-AAC0EBB67961}">
      <text>
        <r>
          <rPr>
            <sz val="12"/>
            <color indexed="81"/>
            <rFont val="Tahoma"/>
            <family val="2"/>
          </rPr>
          <t>Template Remarks
Fill out this template if you offer some of these services and/or products, normally these products and services are associated with CI and EMI.
For the purpose of this data collection, E-Money (Electronic money) should be understood as electronically, including magnetically, stored monetary value as represented by a claim on the issuer which is issued on receipt of funds for the purpose of making payment transactions as defined in Article 4(5) of Directive (EU) 2015/2366, and which is accepted by a natural or legal person other than the electronic money issuer (Article 2(3) of Directive 2009/110/EC)</t>
        </r>
      </text>
    </comment>
    <comment ref="B5" authorId="0" shapeId="0" xr:uid="{28963037-D2AB-4850-856F-0E447E268E75}">
      <text>
        <r>
          <rPr>
            <sz val="12"/>
            <color indexed="81"/>
            <rFont val="Tahoma"/>
            <family val="2"/>
          </rPr>
          <t>Indicate E-money Transactions (Incoming) - Number during the reference year.</t>
        </r>
      </text>
    </comment>
    <comment ref="C5" authorId="0" shapeId="0" xr:uid="{5213A77B-D441-47DE-AF89-73CD7B46EEE2}">
      <text>
        <r>
          <rPr>
            <sz val="12"/>
            <color indexed="81"/>
            <rFont val="Tahoma"/>
            <family val="2"/>
          </rPr>
          <t>Indicate E-money Transactions (Outgoing) - Number during the reference year.</t>
        </r>
      </text>
    </comment>
    <comment ref="D5" authorId="0" shapeId="0" xr:uid="{7C3C61E5-87C0-46C6-A455-A0DD3A977D2A}">
      <text>
        <r>
          <rPr>
            <sz val="12"/>
            <color indexed="81"/>
            <rFont val="Tahoma"/>
            <family val="2"/>
          </rPr>
          <t>Indicate E-money Transactions (Incoming) - Value during the reference year.</t>
        </r>
      </text>
    </comment>
    <comment ref="E5" authorId="0" shapeId="0" xr:uid="{B2FD5CCF-93AE-494B-97AE-D7FF9E51E0F4}">
      <text>
        <r>
          <rPr>
            <sz val="12"/>
            <color indexed="81"/>
            <rFont val="Tahoma"/>
            <family val="2"/>
          </rPr>
          <t>Indicate E-money Transactions (Outgoing) - Value during the reference year.</t>
        </r>
      </text>
    </comment>
    <comment ref="F5" authorId="0" shapeId="0" xr:uid="{5D73FD4A-A658-4718-913F-739684809523}">
      <text>
        <r>
          <rPr>
            <sz val="12"/>
            <color indexed="81"/>
            <rFont val="Tahoma"/>
            <family val="2"/>
          </rPr>
          <t>Indicate the value of e-money payment transactions by non-identified customers during the reference year.
Reporting obliged entities should refer to the exemption in Article 19(7) of EU 2024/1624 (AMLR), where obliged entities are exempted from applying, in full or in part, the customer due diligence measures referred to in Article 20(1), points (a), (b) and (c), with respect to electronic money on the basis of the proven low risk posed by the nature of the product during the reference year.</t>
        </r>
      </text>
    </comment>
    <comment ref="B8" authorId="1" shapeId="0" xr:uid="{28264897-24A7-46C6-AE36-04EE23AF6279}">
      <text>
        <r>
          <rPr>
            <sz val="12"/>
            <color indexed="81"/>
            <rFont val="Calibri"/>
            <family val="2"/>
          </rPr>
          <t>Shall be entered without decimal points, symbols, separators. For example, 1K shall be entered as 1000</t>
        </r>
      </text>
    </comment>
    <comment ref="C8" authorId="1" shapeId="0" xr:uid="{C642F484-07C8-4D1F-B3F7-D1C19EFE0D27}">
      <text>
        <r>
          <rPr>
            <sz val="12"/>
            <color indexed="81"/>
            <rFont val="Calibri"/>
            <family val="2"/>
          </rPr>
          <t>Shall be entered without decimal points, symbols, separators. For example, 1K shall be entered as 1000</t>
        </r>
      </text>
    </comment>
    <comment ref="D8" authorId="1" shapeId="0" xr:uid="{7C08EEDD-3EEB-4A7D-AB7A-09DC8F235893}">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E8" authorId="1" shapeId="0" xr:uid="{2B5F4BAE-5192-45EE-B5B2-F2CFD0C9300D}">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F8" authorId="1" shapeId="0" xr:uid="{AE62BFAF-9906-4913-8EB3-9E007B56B3AE}">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D7298A18-C2FC-4141-BFBB-ADB9243D6A18}">
      <text>
        <r>
          <rPr>
            <sz val="12"/>
            <color indexed="81"/>
            <rFont val="Tahoma"/>
            <family val="2"/>
          </rPr>
          <t>Template Remarks
Fill out this template if you offer some of these services and/or products, normally these products and services are associated with CI and IF.
Reporting obliged entities should report the total number of Legal Entity customers in respect of which they act as Trust and company service providers (TCSPs). Providing these services involve a wide range of services and activities, including, among others: acting as a director or secretary of a company or similar position, providing a registered office or business address for a company, acting as trustees of an express trusts, etc. All activities must be interpreted in line with Article 2(1)(11) AMLR.</t>
        </r>
      </text>
    </comment>
    <comment ref="B5" authorId="0" shapeId="0" xr:uid="{712D17AB-A132-48CB-AADD-20D0BF89B717}">
      <text>
        <r>
          <rPr>
            <sz val="12"/>
            <color indexed="81"/>
            <rFont val="Tahoma"/>
            <family val="2"/>
          </rPr>
          <t>This refers to services provided by the obliged entity during the reference year.
Indicate the total number of legal entity customers that during the reference year have used TCSP services provided by the obliged entity.</t>
        </r>
      </text>
    </comment>
    <comment ref="B8" authorId="1" shapeId="0" xr:uid="{9BB68C05-8E66-4965-B1C7-B7A017DDF0EC}">
      <text>
        <r>
          <rPr>
            <sz val="12"/>
            <color indexed="81"/>
            <rFont val="Calibri"/>
            <family val="2"/>
          </rPr>
          <t>Shall be entered without decimal points, symbols, separators. For example, 1K shall be entered as 1000</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53586C7D-B6A3-4CCB-8F17-3735BC7625CB}">
      <text>
        <r>
          <rPr>
            <sz val="12"/>
            <color indexed="81"/>
            <rFont val="Tahoma"/>
            <family val="2"/>
          </rPr>
          <t>Template Remarks
Fill out this template if you offer some of these services and/or products, normally these products and services are associated with CI, EMI and PI.
According to Article 3(1)(15) of Regulation (EU) 2023/1114: ‘crypto-asset service provider’ means a legal person or other undertaking whose occupation or business is the provision of one or more crypto-asset services to clients on a professional basis, and that is allowed to provide crypto-asset services in accordance with Article 59. This definition is relevant for non-EEA CASP, as long as they actively offer services to EU clients or advertises/solicits in the EU.</t>
        </r>
      </text>
    </comment>
    <comment ref="B5" authorId="0" shapeId="0" xr:uid="{2647C2E7-ED25-4650-910F-8944D0F2EAF5}">
      <text>
        <r>
          <rPr>
            <sz val="12"/>
            <color indexed="81"/>
            <rFont val="Tahoma"/>
            <family val="2"/>
          </rPr>
          <t>Indicate the number of non-EEA crypto companies for which the obliged entity acts as a BIN-sponsor, as of the end of the reference year. BIN sponsorship is a financial arrangement in which the financial institution (the “sponsor”) lets another business access its payment environment using the sponsor’s Bank Identification Number (BIN).</t>
        </r>
      </text>
    </comment>
    <comment ref="B8" authorId="1" shapeId="0" xr:uid="{415DB689-B43E-4BB8-8DD7-CB7260874F4E}">
      <text>
        <r>
          <rPr>
            <sz val="12"/>
            <color indexed="81"/>
            <rFont val="Calibri"/>
            <family val="2"/>
          </rPr>
          <t>Shall be entered without decimal points, symbols, separators. For example, 1K shall be entered as 1000</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EE335A52-48C2-48E4-AD9F-0E29A2A89B85}">
      <text>
        <r>
          <rPr>
            <sz val="12"/>
            <color indexed="81"/>
            <rFont val="Tahoma"/>
            <family val="2"/>
          </rPr>
          <t>Template Remarks
Fill out this template if you offer some of these services and/or products, normally these products and services are associated with CI, EMI, PI and CASP.
The provision by an obliged entity of services in line with Article 3(1)(16)(a) Regulation (EU) 2023/1114.</t>
        </r>
      </text>
    </comment>
    <comment ref="B5" authorId="0" shapeId="0" xr:uid="{564EE989-E824-4E56-BDFA-C1DD33B9FFF9}">
      <text>
        <r>
          <rPr>
            <sz val="12"/>
            <color indexed="81"/>
            <rFont val="Tahoma"/>
            <family val="2"/>
          </rPr>
          <t>Indicate the total number of customers holding crypto-assets as of end of the reference year.</t>
        </r>
      </text>
    </comment>
    <comment ref="C5" authorId="0" shapeId="0" xr:uid="{B7B68768-E717-4CFF-B708-4ABD8DF7CFB4}">
      <text>
        <r>
          <rPr>
            <sz val="12"/>
            <color indexed="81"/>
            <rFont val="Tahoma"/>
            <family val="2"/>
          </rPr>
          <t>Indicate the total value of crypto-assets held on customers’ custody wallets as of end of the reference year.</t>
        </r>
      </text>
    </comment>
    <comment ref="B8" authorId="1" shapeId="0" xr:uid="{8BC102E8-CCF8-4BE0-8BA7-AD1A7DE63B8D}">
      <text>
        <r>
          <rPr>
            <sz val="12"/>
            <color indexed="81"/>
            <rFont val="Calibri"/>
            <family val="2"/>
          </rPr>
          <t>Shall be entered without decimal points, symbols, separators. For example, 1K shall be entered as 1000</t>
        </r>
      </text>
    </comment>
    <comment ref="C8" authorId="1" shapeId="0" xr:uid="{80CE9B83-E46A-4250-896D-F02114B98E4D}">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25FDA96E-2AFA-418F-A401-271688D4FC30}">
      <text>
        <r>
          <rPr>
            <sz val="12"/>
            <color indexed="81"/>
            <rFont val="Tahoma"/>
            <family val="2"/>
          </rPr>
          <t>Template Remarks
Fill out this template if you offer some of these services and/or products, normally these products and services are associated with CI, EMI, PI, IF and CASP.
EXCHANGE FUNDS FOR CRYPTO-ASSETS
The provision by an obliged entity of services in line with Article 3(1)(16)(c) of Regulation (EU) 2023/1114, insofar as they involve the directional exchange of funds for crypto-assets.
‘Self-hosted address’ should be intended as defined in Article 3(20) of Regulation (EU) 2023/1113.</t>
        </r>
      </text>
    </comment>
    <comment ref="B5" authorId="0" shapeId="0" xr:uid="{260E1199-3589-4864-B736-37EFE805C91D}">
      <text>
        <r>
          <rPr>
            <sz val="12"/>
            <color indexed="81"/>
            <rFont val="Tahoma"/>
            <family val="2"/>
          </rPr>
          <t>Indicate the exchanges of Funds-to-Crypto – total value of funds exchanged for or used to purchase crypto-assets during the reference year.</t>
        </r>
      </text>
    </comment>
    <comment ref="C5" authorId="0" shapeId="0" xr:uid="{05C6F872-E979-4F1D-8F17-6F649BE9A277}">
      <text>
        <r>
          <rPr>
            <sz val="12"/>
            <color indexed="81"/>
            <rFont val="Tahoma"/>
            <family val="2"/>
          </rPr>
          <t>Indicate the exchanges of Funds-to-Crypto - Number of transactions during the reference year.</t>
        </r>
      </text>
    </comment>
    <comment ref="D5" authorId="0" shapeId="0" xr:uid="{CE899613-8B69-4E15-A440-E64D0197B7D0}">
      <text>
        <r>
          <rPr>
            <sz val="12"/>
            <color indexed="81"/>
            <rFont val="Tahoma"/>
            <family val="2"/>
          </rPr>
          <t>Indicate the exchanges of Funds-to-Crypto - Number of Customers using this service during the reference year.</t>
        </r>
      </text>
    </comment>
    <comment ref="E5" authorId="0" shapeId="0" xr:uid="{1F9121F6-EAC3-4026-9CDA-D1474775D540}">
      <text>
        <r>
          <rPr>
            <sz val="12"/>
            <color indexed="81"/>
            <rFont val="Tahoma"/>
            <family val="2"/>
          </rPr>
          <t>Transactions should be counted where a CASP exchanges funds for crypto-assets, and those crypto-assets are subsequently transferred to a self-hosted wallet, irrespective of whether the transfer takes place immediately or following a holding period on the platform.
Indicate the total number of transactions funds-to-crypto to self-hosted address during the reference year.</t>
        </r>
      </text>
    </comment>
    <comment ref="F5" authorId="0" shapeId="0" xr:uid="{78E189C2-F41B-4D50-A09B-B62FE367BB17}">
      <text>
        <r>
          <rPr>
            <sz val="12"/>
            <color indexed="81"/>
            <rFont val="Tahoma"/>
            <family val="2"/>
          </rPr>
          <t>Indicate the exchanges of Crypto-to-Funds – total value of transactions (crypto-asstes exchanged for funds) during the reference year.</t>
        </r>
      </text>
    </comment>
    <comment ref="G5" authorId="0" shapeId="0" xr:uid="{F8969C00-7D73-41C5-854B-7B527B7832C6}">
      <text>
        <r>
          <rPr>
            <sz val="12"/>
            <color indexed="81"/>
            <rFont val="Tahoma"/>
            <family val="2"/>
          </rPr>
          <t>Indicate the exchanges of Crypto-to-Funds - Number of transactions during the reference year.</t>
        </r>
      </text>
    </comment>
    <comment ref="H5" authorId="0" shapeId="0" xr:uid="{68A4DF8E-0249-4F3A-A739-C90BDE011AEA}">
      <text>
        <r>
          <rPr>
            <sz val="12"/>
            <color indexed="81"/>
            <rFont val="Tahoma"/>
            <family val="2"/>
          </rPr>
          <t>Indicate the exchanges of Crypto-to-Funds - Number of Customers using this service during the reference year.</t>
        </r>
      </text>
    </comment>
    <comment ref="I5" authorId="0" shapeId="0" xr:uid="{E6BD4041-51A9-46FF-AF45-2694E3447EA0}">
      <text>
        <r>
          <rPr>
            <sz val="12"/>
            <color indexed="81"/>
            <rFont val="Tahoma"/>
            <family val="2"/>
          </rPr>
          <t>Transactions should be counted where crypto assets originating from a self-hosted wallet are exchanged for funds by the CASP, regardless of whether the exchange occurs immediately or after a holding period during the reference year.
Indicate the total number of transactions crypto-to-funds from self-hosted address during the reference year.</t>
        </r>
      </text>
    </comment>
    <comment ref="J5" authorId="0" shapeId="0" xr:uid="{A086F063-F703-44B0-9D37-F10936559255}">
      <text>
        <r>
          <rPr>
            <sz val="12"/>
            <color indexed="81"/>
            <rFont val="Tahoma"/>
            <family val="2"/>
          </rPr>
          <t>Indicate Crypto-to-Crypto - Value during the reference year.</t>
        </r>
      </text>
    </comment>
    <comment ref="K5" authorId="0" shapeId="0" xr:uid="{50B9F628-A828-4CEC-A80F-2184CF658D94}">
      <text>
        <r>
          <rPr>
            <sz val="12"/>
            <color indexed="81"/>
            <rFont val="Tahoma"/>
            <family val="2"/>
          </rPr>
          <t>Indicate the exchanges of Crypto-to-Crypto - Number of Customers using this service during the reference year.</t>
        </r>
      </text>
    </comment>
    <comment ref="L5" authorId="0" shapeId="0" xr:uid="{A17C5F33-A7C2-4D5B-A656-3586F1D57D4A}">
      <text>
        <r>
          <rPr>
            <sz val="12"/>
            <color indexed="81"/>
            <rFont val="Tahoma"/>
            <family val="2"/>
          </rPr>
          <t>Indicate the exchanges of Crypto-to-Crypto - Number of transactions during the reference year.</t>
        </r>
      </text>
    </comment>
    <comment ref="M5" authorId="0" shapeId="0" xr:uid="{7745A8B8-B43A-4D35-8BEC-646D24AE5BE4}">
      <text>
        <r>
          <rPr>
            <sz val="12"/>
            <color indexed="81"/>
            <rFont val="Tahoma"/>
            <family val="2"/>
          </rPr>
          <t>Indicate the exchanges of Crypto-to-Crypto (to Self-hosted) – Number of transactions during the reference year.</t>
        </r>
      </text>
    </comment>
    <comment ref="N5" authorId="0" shapeId="0" xr:uid="{3F5B4D21-F6C0-435E-B862-F0C6BEEFE080}">
      <text>
        <r>
          <rPr>
            <sz val="12"/>
            <color indexed="81"/>
            <rFont val="Tahoma"/>
            <family val="2"/>
          </rPr>
          <t>Indicate the exchanges of Crypto-to-Crypto (from Self-hosted) – Number of transactions during the reference year.</t>
        </r>
      </text>
    </comment>
    <comment ref="O5" authorId="0" shapeId="0" xr:uid="{6496C2AD-7348-4F2D-84F1-8E6FBD30FDF7}">
      <text>
        <r>
          <rPr>
            <sz val="12"/>
            <color indexed="81"/>
            <rFont val="Tahoma"/>
            <family val="2"/>
          </rPr>
          <t>Indicate the total value of crypto-asset transfers executed on behalf of customers during the reference year.
For the purpose of this datapoint, use the value of the crypto asset on the date of the transfers.</t>
        </r>
      </text>
    </comment>
    <comment ref="P5" authorId="0" shapeId="0" xr:uid="{F5C5B64A-048F-4728-9B0A-F6494496B4CE}">
      <text>
        <r>
          <rPr>
            <sz val="12"/>
            <color indexed="81"/>
            <rFont val="Tahoma"/>
            <family val="2"/>
          </rPr>
          <t>Indicate Transfers - Customers using these services during the reference year.</t>
        </r>
      </text>
    </comment>
    <comment ref="Q5" authorId="0" shapeId="0" xr:uid="{4AF7E18C-11A5-47AD-BA82-6ED9D35BDD7D}">
      <text>
        <r>
          <rPr>
            <sz val="12"/>
            <color indexed="81"/>
            <rFont val="Tahoma"/>
            <family val="2"/>
          </rPr>
          <t>Indicate Transfers – Number of transfers during the reference year.</t>
        </r>
      </text>
    </comment>
    <comment ref="R5" authorId="0" shapeId="0" xr:uid="{956B29E5-5F0B-4EC4-97B5-86EE0078E661}">
      <text>
        <r>
          <rPr>
            <sz val="12"/>
            <color indexed="81"/>
            <rFont val="Tahoma"/>
            <family val="2"/>
          </rPr>
          <t>Indicate Transfers (to Self-hosted) – Number of transfers during the reference year.</t>
        </r>
      </text>
    </comment>
    <comment ref="S5" authorId="0" shapeId="0" xr:uid="{C8F681C1-C683-4B72-8179-65FAC67FE861}">
      <text>
        <r>
          <rPr>
            <sz val="12"/>
            <color indexed="81"/>
            <rFont val="Tahoma"/>
            <family val="2"/>
          </rPr>
          <t>Indicate Transfers (from Self-hosted) – Number of transfers during the reference year.</t>
        </r>
      </text>
    </comment>
    <comment ref="B8" authorId="1" shapeId="0" xr:uid="{8F827403-DB12-47D0-B650-5ACFCA4AEEB7}">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C8" authorId="1" shapeId="0" xr:uid="{A18D21B9-563F-49F1-9EF5-A9E33A1ACAE3}">
      <text>
        <r>
          <rPr>
            <sz val="12"/>
            <color indexed="81"/>
            <rFont val="Calibri"/>
            <family val="2"/>
          </rPr>
          <t>Shall be entered without decimal points, symbols, separators. For example, 1K shall be entered as 1000</t>
        </r>
      </text>
    </comment>
    <comment ref="D8" authorId="1" shapeId="0" xr:uid="{58290C15-5F47-4E17-8C7F-AC760257F96A}">
      <text>
        <r>
          <rPr>
            <sz val="12"/>
            <color indexed="81"/>
            <rFont val="Calibri"/>
            <family val="2"/>
          </rPr>
          <t>Shall be entered without decimal points, symbols, separators. For example, 1K shall be entered as 1000</t>
        </r>
      </text>
    </comment>
    <comment ref="E8" authorId="1" shapeId="0" xr:uid="{DB93A673-F5C4-45A7-9D7E-C75D16659AEA}">
      <text>
        <r>
          <rPr>
            <sz val="12"/>
            <color indexed="81"/>
            <rFont val="Calibri"/>
            <family val="2"/>
          </rPr>
          <t>Shall be entered without decimal points, symbols, separators. For example, 1K shall be entered as 1000</t>
        </r>
      </text>
    </comment>
    <comment ref="F8" authorId="1" shapeId="0" xr:uid="{39B5E69A-77E0-4D3A-9C8D-F3B8668D3487}">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G8" authorId="1" shapeId="0" xr:uid="{18871125-2161-4EA1-842B-05D92AD6BA31}">
      <text>
        <r>
          <rPr>
            <sz val="12"/>
            <color indexed="81"/>
            <rFont val="Calibri"/>
            <family val="2"/>
          </rPr>
          <t>Shall be entered without decimal points, symbols, separators. For example, 1K shall be entered as 1000</t>
        </r>
      </text>
    </comment>
    <comment ref="H8" authorId="1" shapeId="0" xr:uid="{BBFEC324-8CEB-4FB9-8BB4-E557DA7B345D}">
      <text>
        <r>
          <rPr>
            <sz val="12"/>
            <color indexed="81"/>
            <rFont val="Calibri"/>
            <family val="2"/>
          </rPr>
          <t>Shall be entered without decimal points, symbols, separators. For example, 1K shall be entered as 1000</t>
        </r>
      </text>
    </comment>
    <comment ref="I8" authorId="1" shapeId="0" xr:uid="{558D4260-31F9-4236-A34D-302AA0BFCC24}">
      <text>
        <r>
          <rPr>
            <sz val="12"/>
            <color indexed="81"/>
            <rFont val="Calibri"/>
            <family val="2"/>
          </rPr>
          <t>Shall be entered without decimal points, symbols, separators. For example, 1K shall be entered as 1000</t>
        </r>
      </text>
    </comment>
    <comment ref="J8" authorId="1" shapeId="0" xr:uid="{F00AED8F-42DB-44B6-86CA-E64A5EE6C027}">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K8" authorId="1" shapeId="0" xr:uid="{AA4B5920-C2AA-4FD4-807C-D599838CD5D9}">
      <text>
        <r>
          <rPr>
            <sz val="12"/>
            <color indexed="81"/>
            <rFont val="Calibri"/>
            <family val="2"/>
          </rPr>
          <t>Shall be entered without decimal points, symbols, separators. For example, 1K shall be entered as 1000</t>
        </r>
      </text>
    </comment>
    <comment ref="L8" authorId="1" shapeId="0" xr:uid="{92517AEA-54D3-4F8B-B9C6-1D0A49D0FEA4}">
      <text>
        <r>
          <rPr>
            <sz val="12"/>
            <color indexed="81"/>
            <rFont val="Calibri"/>
            <family val="2"/>
          </rPr>
          <t>Shall be entered without decimal points, symbols, separators. For example, 1K shall be entered as 1000</t>
        </r>
      </text>
    </comment>
    <comment ref="M8" authorId="1" shapeId="0" xr:uid="{CEA85C59-0252-40A2-A853-D4E718D36A23}">
      <text>
        <r>
          <rPr>
            <sz val="12"/>
            <color indexed="81"/>
            <rFont val="Calibri"/>
            <family val="2"/>
          </rPr>
          <t>Shall be entered without decimal points, symbols, separators. For example, 1K shall be entered as 1000</t>
        </r>
      </text>
    </comment>
    <comment ref="N8" authorId="1" shapeId="0" xr:uid="{6BF60066-D72C-430C-8E8A-D6C4821ABC58}">
      <text>
        <r>
          <rPr>
            <sz val="12"/>
            <color indexed="81"/>
            <rFont val="Calibri"/>
            <family val="2"/>
          </rPr>
          <t>Shall be entered without decimal points, symbols, separators. For example, 1K shall be entered as 1000</t>
        </r>
      </text>
    </comment>
    <comment ref="O8" authorId="1" shapeId="0" xr:uid="{869B5C68-8C82-4F7A-B6A2-9A0AA8C4277E}">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P8" authorId="1" shapeId="0" xr:uid="{85C93D08-CA1E-4EF7-BB7A-CA4522E6D0CE}">
      <text>
        <r>
          <rPr>
            <sz val="12"/>
            <color indexed="81"/>
            <rFont val="Calibri"/>
            <family val="2"/>
          </rPr>
          <t>Shall be entered without decimal points, symbols, separators. For example, 1K shall be entered as 1000</t>
        </r>
      </text>
    </comment>
    <comment ref="Q8" authorId="1" shapeId="0" xr:uid="{FB9F269B-A48F-415A-9B38-A27B8C93BA1B}">
      <text>
        <r>
          <rPr>
            <sz val="12"/>
            <color indexed="81"/>
            <rFont val="Calibri"/>
            <family val="2"/>
          </rPr>
          <t>Shall be entered without decimal points, symbols, separators. For example, 1K shall be entered as 1000</t>
        </r>
      </text>
    </comment>
    <comment ref="R8" authorId="1" shapeId="0" xr:uid="{8E040514-1E2A-425A-B43C-460EBF7890F5}">
      <text>
        <r>
          <rPr>
            <sz val="12"/>
            <color indexed="81"/>
            <rFont val="Calibri"/>
            <family val="2"/>
          </rPr>
          <t>Shall be entered without decimal points, symbols, separators. For example, 1K shall be entered as 1000</t>
        </r>
      </text>
    </comment>
    <comment ref="S8" authorId="1" shapeId="0" xr:uid="{A8F15CCE-9973-415F-85F3-E1415EB5633B}">
      <text>
        <r>
          <rPr>
            <sz val="12"/>
            <color indexed="81"/>
            <rFont val="Calibri"/>
            <family val="2"/>
          </rPr>
          <t>Shall be entered without decimal points, symbols, separators. For example, 1K shall be entered as 1000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43BE1A87-8F91-45DC-A14D-FB94CA776CAC}">
      <text>
        <r>
          <rPr>
            <sz val="12"/>
            <color indexed="81"/>
            <rFont val="Tahoma"/>
            <family val="2"/>
          </rPr>
          <t>Template Remarks
This template (cluster of datapoints) is applicable for all sectors
Use this template only to report comments related to the testing exercise or the information submitted. Please note that comments must not change or reinterpret the reported data. They should only serve to clarify methodologies applied, assumptions made, or issues encountered during the preparation of the testing exercise information.
_x000C_</t>
        </r>
      </text>
    </comment>
    <comment ref="B5" authorId="0" shapeId="0" xr:uid="{760446A4-A954-47CE-9E04-1046E5417EDD}">
      <text>
        <r>
          <rPr>
            <sz val="12"/>
            <color indexed="81"/>
            <rFont val="Tahoma"/>
            <family val="2"/>
          </rPr>
          <t>Indicate the specific template the comment relate to. If the comment refers to the whole reporting obligation, leave it blank.</t>
        </r>
      </text>
    </comment>
    <comment ref="C5" authorId="0" shapeId="0" xr:uid="{D5E00D22-C4B7-46FA-B358-0AFB0C4AED15}">
      <text>
        <r>
          <rPr>
            <sz val="12"/>
            <color indexed="81"/>
            <rFont val="Tahoma"/>
            <family val="2"/>
          </rPr>
          <t>Choose the specific column where the comments relate to. If the comment refers to the whole reporting template, leave it blank.</t>
        </r>
      </text>
    </comment>
    <comment ref="D5" authorId="0" shapeId="0" xr:uid="{5696C8FC-189E-4FE4-B857-DB37DDD66412}">
      <text>
        <r>
          <rPr>
            <sz val="12"/>
            <color indexed="81"/>
            <rFont val="Tahoma"/>
            <family val="2"/>
          </rPr>
          <t>If the comment relates to a specific line of the templates AML 05.01 Geographies and AML 06.01 Distribution channels, specific country of the row that the comments relate to. If the comment refers to all the lines, leave it blank.</t>
        </r>
      </text>
    </comment>
    <comment ref="E5" authorId="0" shapeId="0" xr:uid="{8CA0F71E-7976-4E30-A064-A486A89C4DDA}">
      <text>
        <r>
          <rPr>
            <sz val="12"/>
            <color indexed="81"/>
            <rFont val="Tahoma"/>
            <family val="2"/>
          </rPr>
          <t>Text for the comment to be submitted in relation to the testing calibration exercise. While any official EU language is permitted, please include the comment in English whenever possible.</t>
        </r>
      </text>
    </comment>
    <comment ref="B8" authorId="1" shapeId="0" xr:uid="{BD20AD9B-3154-4422-B16D-D4D11A19DD60}">
      <text>
        <r>
          <rPr>
            <sz val="12"/>
            <color indexed="81"/>
            <rFont val="Calibri"/>
            <family val="2"/>
          </rPr>
          <t>Only available values selected from drop down list allowed</t>
        </r>
      </text>
    </comment>
    <comment ref="C8" authorId="1" shapeId="0" xr:uid="{708B1E9B-ED71-4CE5-B64E-33F4A477ADFF}">
      <text>
        <r>
          <rPr>
            <sz val="12"/>
            <color indexed="81"/>
            <rFont val="Calibri"/>
            <family val="2"/>
          </rPr>
          <t>Only available values selected from drop down list allowed</t>
        </r>
      </text>
    </comment>
    <comment ref="D8" authorId="1" shapeId="0" xr:uid="{7994FE8C-1E9B-40A5-9828-D2F6E7A6BB55}">
      <text>
        <r>
          <rPr>
            <sz val="12"/>
            <color indexed="81"/>
            <rFont val="Calibri"/>
            <family val="2"/>
          </rPr>
          <t>Only available values selected from drop down list allowed</t>
        </r>
      </text>
    </comment>
    <comment ref="E8" authorId="1" shapeId="0" xr:uid="{05D33A4D-4F30-4F52-BEF8-69423605F7B2}">
      <text>
        <r>
          <rPr>
            <sz val="12"/>
            <color indexed="81"/>
            <rFont val="Calibri"/>
            <family val="2"/>
          </rPr>
          <t>Special characters, such as line breaks, shall be avoided</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7166C57C-0918-45E7-90A9-31658017116C}">
      <text>
        <r>
          <rPr>
            <sz val="12"/>
            <color indexed="81"/>
            <rFont val="Tahoma"/>
            <family val="2"/>
          </rPr>
          <t>Template Remarks
Fill out this template if you offer the services of management of UCITS and/or AIFs; normally these services are associated with AMC. For clarity, Obliged Entities that only market and or distribute UCITS and/or AIFs are not required to provide the data on this section.
For the purposes of this data collection, self-managed UCITS and internally managed AIFs should be treated in the same manner as UCITS AMCs or AIFMs. This reflects the fact that, in such cases, the regulatory obligations normally applicable to an external assets management company or AIFM, apply directly to the self-managed UCITS or to the internally managed AIF, which therefore performs, in practice, the functions of an AMC/AIFM.
Where a reporting AMC and/or AIFM delegates portfolio management or other management functions to a third party, the delegating AMC and/or AIFM should report in this section the UCITS and/or AIFs that are the subject of the delegation of portfolio management or other management functions.
In parallel, and in order to avoid double counting, where a reporting AMC and/or AIFM is delegated portfolio management or other management functions in relation to certain UCITS and/or AIFs, it should not report in this section the UCITS and/or AIFs that are the subject of such delegation.
MANAGEMENT OF UCITS
An undertaking for collective investment in transferable securities (UCITS) is a collective investment vehicle that raises capital from the public and invests it, with due regard to specific restrictions on investments and diversification requirements. The characteristics of a UCITS have been set down in the UCITS Directive (2009/65/EC).</t>
        </r>
      </text>
    </comment>
    <comment ref="B5" authorId="0" shapeId="0" xr:uid="{E073531A-4EA9-4DE0-A93B-9A60D630554F}">
      <text>
        <r>
          <rPr>
            <sz val="12"/>
            <color indexed="81"/>
            <rFont val="Tahoma"/>
            <family val="2"/>
          </rPr>
          <t>The person investing in the UCITS (generally by purchasing the shares issued by such UCITS), where this person is retail client as defined in MiFID.
Indicate the number of investors who are retail investors, as of the end of the reference year.</t>
        </r>
      </text>
    </comment>
    <comment ref="C5" authorId="0" shapeId="0" xr:uid="{5902C143-147F-4FDE-8DFE-FE285DC1F71F}">
      <text>
        <r>
          <rPr>
            <sz val="12"/>
            <color indexed="81"/>
            <rFont val="Tahoma"/>
            <family val="2"/>
          </rPr>
          <t>The person investing in the UCIT (generally by purchasing the shares issued by such UCIT), where this person is a professional client as defined in MiFID. Where the obliged entity is an asset management company which does not have access to this information (as is often the case in practice), this field is not mandatory.
Indicate the number of investors who are professional investors, as of the end of the reference year.</t>
        </r>
      </text>
    </comment>
    <comment ref="D5" authorId="0" shapeId="0" xr:uid="{59D227BD-CBEB-4A17-AF91-B7F4471F9A6B}">
      <text>
        <r>
          <rPr>
            <sz val="12"/>
            <color indexed="81"/>
            <rFont val="Tahoma"/>
            <family val="2"/>
          </rPr>
          <t>The concept of Total Asset under Management of UCITSs should refer to the sum as of end of the reference year Total Assets of all UCITS funds managed by the Management Company. As a guidance, Obliged Entities should refer to the concept of “Total Assets”  as presented in Schedule B of Annex I of the UCITS Directive (2009/65/EC), and precisely under point 1) on “Statement of assets and liabilities:”, fourth bullet point.
Indicate the total assets under management of UCITS as of end of the reference year.</t>
        </r>
      </text>
    </comment>
    <comment ref="E5" authorId="0" shapeId="0" xr:uid="{4C973AB9-2DE3-4F64-9B90-194028099F66}">
      <text>
        <r>
          <rPr>
            <sz val="12"/>
            <color indexed="81"/>
            <rFont val="Tahoma"/>
            <family val="2"/>
          </rPr>
          <t>The person investing in the AIF (generally by purchasing the shares issued by such AIF), where this person is retail client as defined in MiFID. Where the obliged entity is an asset management company which does not have access to this information (as is often the case in practice), this field is not mandatory.
Indicate the number of investors who are retail investors, as of the end of the reference year.</t>
        </r>
      </text>
    </comment>
    <comment ref="F5" authorId="0" shapeId="0" xr:uid="{77D2F983-A070-48E2-966F-E61CABF51EAF}">
      <text>
        <r>
          <rPr>
            <sz val="12"/>
            <color indexed="81"/>
            <rFont val="Tahoma"/>
            <family val="2"/>
          </rPr>
          <t>The person investing in the AIF (generally by purchasing the shares issued by such AIF), where this person is a professional client as defined in MiFID. Where the obliged entity is an asset management company which does not have access to this information (as is often the case in practice), this field is not mandatory.
Indicate the number of investors who are professional investors, as of the end of the reference year.</t>
        </r>
      </text>
    </comment>
    <comment ref="G5" authorId="0" shapeId="0" xr:uid="{3163A69C-9044-4794-BC5E-3DFB37073D59}">
      <text>
        <r>
          <rPr>
            <sz val="12"/>
            <color indexed="81"/>
            <rFont val="Tahoma"/>
            <family val="2"/>
          </rPr>
          <t>An open-ended fund is a collective investment vehicle in which investors can subscribe and redeem on-demand. For the purpose of this datapoint, funds where investors have a redemption right at their initiative (even if periodic/limited) should be considered as open-ended funds.
Indicate the number of open-ended funds as of end of the reference year.</t>
        </r>
      </text>
    </comment>
    <comment ref="H5" authorId="0" shapeId="0" xr:uid="{C13EB3A4-0FBC-4BEA-838D-750CAA1A4245}">
      <text>
        <r>
          <rPr>
            <sz val="12"/>
            <color indexed="81"/>
            <rFont val="Tahoma"/>
            <family val="2"/>
          </rPr>
          <t>Collective investment vehicle in which investors cannot subscribe and redeem on-demand. For clarity, funds where investors have no redemption right until liquidation/termination should be considered as closed-ended funds.
Indicate the number of closed-ended funds as of end of the reference year.</t>
        </r>
      </text>
    </comment>
    <comment ref="I5" authorId="0" shapeId="0" xr:uid="{4D179801-0016-45B0-B095-6E0E4681CC3D}">
      <text>
        <r>
          <rPr>
            <sz val="12"/>
            <color indexed="81"/>
            <rFont val="Tahoma"/>
            <family val="2"/>
          </rPr>
          <t>For this datapoint, Obliged Entities should provide a metric calculated consistently with Article 2 of Commission Delegated Regulation (EU) No 231/2013 of 19 December 2012.
Indicate the total assets under management of AIFM as of end of the reference year.</t>
        </r>
      </text>
    </comment>
    <comment ref="J5" authorId="0" shapeId="0" xr:uid="{B73DA238-8108-4A5E-BB54-1B1319CC5606}">
      <text>
        <r>
          <rPr>
            <sz val="12"/>
            <color indexed="81"/>
            <rFont val="Tahoma"/>
            <family val="2"/>
          </rPr>
          <t>Unlisted assets are financial instruments that are not traded on a regulated market, multilateral trading facility (MTF), or organised trading facility (OTF).
This datapoint is subset of datapoint C0080 above.
Indicate the total assets under management in unlisted assets as of end of the reference year.</t>
        </r>
      </text>
    </comment>
    <comment ref="B8" authorId="1" shapeId="0" xr:uid="{61DC9F0D-D295-434B-912E-BBEA64155284}">
      <text>
        <r>
          <rPr>
            <sz val="12"/>
            <color indexed="81"/>
            <rFont val="Calibri"/>
            <family val="2"/>
          </rPr>
          <t>Shall be entered without decimal points, symbols, separators. For example, 1K shall be entered as 1000</t>
        </r>
      </text>
    </comment>
    <comment ref="C8" authorId="1" shapeId="0" xr:uid="{E59605A1-920C-46B2-B02D-8D1067BFDB22}">
      <text>
        <r>
          <rPr>
            <sz val="12"/>
            <color indexed="81"/>
            <rFont val="Calibri"/>
            <family val="2"/>
          </rPr>
          <t>Shall be entered without decimal points, symbols, separators. For example, 1K shall be entered as 1000</t>
        </r>
      </text>
    </comment>
    <comment ref="D8" authorId="1" shapeId="0" xr:uid="{6EB3F1E5-E1C7-4B80-8F16-6D21B1AB3EA6}">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E8" authorId="1" shapeId="0" xr:uid="{211001F4-2DE4-43EB-90D9-0BC4E0927761}">
      <text>
        <r>
          <rPr>
            <sz val="12"/>
            <color indexed="81"/>
            <rFont val="Calibri"/>
            <family val="2"/>
          </rPr>
          <t>Shall be entered without decimal points, symbols, separators. For example, 1K shall be entered as 1000</t>
        </r>
      </text>
    </comment>
    <comment ref="F8" authorId="1" shapeId="0" xr:uid="{EA388E71-444B-425F-AD16-F81E4745D81B}">
      <text>
        <r>
          <rPr>
            <sz val="12"/>
            <color indexed="81"/>
            <rFont val="Calibri"/>
            <family val="2"/>
          </rPr>
          <t>Shall be entered without decimal points, symbols, separators. For example, 1K shall be entered as 1000</t>
        </r>
      </text>
    </comment>
    <comment ref="G8" authorId="1" shapeId="0" xr:uid="{AE2A481F-2CCD-4C96-A647-3109F6F2736A}">
      <text>
        <r>
          <rPr>
            <sz val="12"/>
            <color indexed="81"/>
            <rFont val="Calibri"/>
            <family val="2"/>
          </rPr>
          <t>Shall be entered without decimal points, symbols, separators. For example, 1K shall be entered as 1000</t>
        </r>
      </text>
    </comment>
    <comment ref="H8" authorId="1" shapeId="0" xr:uid="{7F5B6BD6-9F50-4C88-A8E8-8DAE2631346B}">
      <text>
        <r>
          <rPr>
            <sz val="12"/>
            <color indexed="81"/>
            <rFont val="Calibri"/>
            <family val="2"/>
          </rPr>
          <t>Shall be entered without decimal points, symbols, separators. For example, 1K shall be entered as 1000</t>
        </r>
      </text>
    </comment>
    <comment ref="I8" authorId="1" shapeId="0" xr:uid="{2EBFB797-868D-4035-89B3-C73B525CD92A}">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J8" authorId="1" shapeId="0" xr:uid="{653A02A3-EB3B-4CC9-B2C5-692CA8F96F09}">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7F0DD109-A9C2-4CDB-A170-AA46E0E87AD7}">
      <text>
        <r>
          <rPr>
            <sz val="12"/>
            <color indexed="81"/>
            <rFont val="Tahoma"/>
            <family val="2"/>
          </rPr>
          <t>Template Remarks
Fill out this template if you offer some of these services and/or products, normally these products and services are associated with CI.
Safe deposit boxes refer to secure, individually assigned physical storage containers located within a regulated credit institution or financial entity’s premises, rented or otherwise made available to customers, typically under a contractual agreement.
_x000C_</t>
        </r>
      </text>
    </comment>
    <comment ref="B5" authorId="0" shapeId="0" xr:uid="{9C49C57A-0AB5-4AFB-B60D-D16365B0AACF}">
      <text>
        <r>
          <rPr>
            <sz val="12"/>
            <color indexed="81"/>
            <rFont val="Tahoma"/>
            <family val="2"/>
          </rPr>
          <t>Indicate the total number of customers using safe deposit boxes as of as of end of the reference year.</t>
        </r>
      </text>
    </comment>
    <comment ref="B8" authorId="1" shapeId="0" xr:uid="{8CBBB83B-79F4-4604-9639-63C5E6DEB4C4}">
      <text>
        <r>
          <rPr>
            <sz val="12"/>
            <color indexed="81"/>
            <rFont val="Calibri"/>
            <family val="2"/>
          </rPr>
          <t>Shall be entered without decimal points, symbols, separators. For example, 1K shall be entered as 1000</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0F9B80DF-AC44-4075-A383-8C2B7C993979}">
      <text>
        <r>
          <rPr>
            <sz val="12"/>
            <color indexed="81"/>
            <rFont val="Tahoma"/>
            <family val="2"/>
          </rPr>
          <t>Template Remarks
Fill out this template if you offer some of these services and/or products, normally these products and services are associated with CI, CP, EMI, PI, IF and CASP.
Refers to ‘crowdfunding services’ within the meaning of Article 2(1)(a) of Regulation (EU) 2020/1503.
This activity must be carried out directly by the Reporting obliged entity under an authorization granted pursuant to Article 12 of Regulation (EU) 2020/1503. Therefore, only activities for which the Obliged Entity is authorized as a crowdfunding service provider should be included.
Transactions where an investor instructs, for example, a credit institution to execute a payment towards a crowdfunding platform for a specific project do not qualify as crowdfunding services; they are considered payment services only and should not be reported under the data points referred to crowdfunding.</t>
        </r>
      </text>
    </comment>
    <comment ref="B5" authorId="0" shapeId="0" xr:uid="{D5F8AE60-7B77-4E11-9589-3B4B5373D394}">
      <text>
        <r>
          <rPr>
            <sz val="12"/>
            <color indexed="81"/>
            <rFont val="Tahoma"/>
            <family val="2"/>
          </rPr>
          <t>Refers to ‘crowdfunding project’ within the meaning of Article 2(1)(l) of Regulation (EU) 2020/1503: the business activity or activities for which a project owner seeks funding through the crowdfunding offer.
Indicate the total Value of funds collected during the reference year as part of ‘crowdfunding project’.</t>
        </r>
      </text>
    </comment>
    <comment ref="C5" authorId="0" shapeId="0" xr:uid="{0CCC91A2-5C79-4CBF-AAE0-834630FBF5B5}">
      <text>
        <r>
          <rPr>
            <sz val="12"/>
            <color indexed="81"/>
            <rFont val="Tahoma"/>
            <family val="2"/>
          </rPr>
          <t>Total number of crowdfunding projects for which funding was successfully completed during the reference year. Refer to ‘crowdfunding project’ within the meaning of Article 2(1)(l) of Regulation (EU) 2020/1503.
Indicate the total number of successfully funded projects during the reference year.</t>
        </r>
      </text>
    </comment>
    <comment ref="D5" authorId="0" shapeId="0" xr:uid="{B1ACA9AA-23EE-4CE2-A73F-838A2484ADE2}">
      <text>
        <r>
          <rPr>
            <sz val="12"/>
            <color indexed="81"/>
            <rFont val="Tahoma"/>
            <family val="2"/>
          </rPr>
          <t>For the concept of donor we refer to the concept of investors, as described in Article 2(1)(i) of Regulation (EU) 2020/1503: any natural or legal person who, through a crowdfunding platform, grants loans or acquires transferable securities or admitted instruments for crowdfunding purposes.
Indicate the total number of donors from high-risk third countries (according to the EU list of high-risk third countries and the FTAF lists) during the reference year.  For the purpose of this data collection, the country should be referred to the country of the payment account of the donor.</t>
        </r>
      </text>
    </comment>
    <comment ref="E5" authorId="0" shapeId="0" xr:uid="{C8D52D63-56E7-4E11-B92B-76C331A39FFF}">
      <text>
        <r>
          <rPr>
            <sz val="12"/>
            <color indexed="81"/>
            <rFont val="Tahoma"/>
            <family val="2"/>
          </rPr>
          <t>Project owner is defined in Article 2(1)(h) of Regulation (EU) 2020/1503.
Indicate the total number of projects where the owner is from a high-risk third country (according to the EU list of high-risk third countries and the FTAF lists) during the reference year.</t>
        </r>
      </text>
    </comment>
    <comment ref="B8" authorId="1" shapeId="0" xr:uid="{16A6C24B-6433-4C47-BF88-26D88FA39E59}">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C8" authorId="1" shapeId="0" xr:uid="{8299E324-5A2E-47F0-9E81-518EF7A8E58F}">
      <text>
        <r>
          <rPr>
            <sz val="12"/>
            <color indexed="81"/>
            <rFont val="Calibri"/>
            <family val="2"/>
          </rPr>
          <t>Shall be entered without decimal points, symbols, separators. For example, 1K shall be entered as 1000</t>
        </r>
      </text>
    </comment>
    <comment ref="D8" authorId="1" shapeId="0" xr:uid="{EC840C65-CC06-4D72-B6B9-28388499A4EE}">
      <text>
        <r>
          <rPr>
            <sz val="12"/>
            <color indexed="81"/>
            <rFont val="Calibri"/>
            <family val="2"/>
          </rPr>
          <t>Shall be entered without decimal points, symbols, separators. For example, 1K shall be entered as 1000</t>
        </r>
      </text>
    </comment>
    <comment ref="E8" authorId="1" shapeId="0" xr:uid="{B1F816CC-B540-44FB-A517-3EB526288730}">
      <text>
        <r>
          <rPr>
            <sz val="12"/>
            <color indexed="81"/>
            <rFont val="Calibri"/>
            <family val="2"/>
          </rPr>
          <t>Shall be entered without decimal points, symbols, separators. For example, 1K shall be entered as 1000</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7C00591B-F7B7-493B-87AE-CD66F9CD7338}">
      <text>
        <r>
          <rPr>
            <sz val="12"/>
            <color indexed="81"/>
            <rFont val="Tahoma"/>
            <family val="2"/>
          </rPr>
          <t>Template Remarks
Fill out this template if you offer some of these services and/or products, normally these products and services are associated with CI, CP, LI, EMI, PI and CASP.
Cash transactions include all movements of physical cash into or out of payment deposit accounts held by natural or legal persons, regardless of the method of deposit or withdrawal. This includes, but is not limited to, over-the-counter cash deposits and withdrawals, ATM transactions, cash-in-transit operations (such as cash courier vans), night safe deposits, bulk cash movements and cash received or deposited by exchanging crypto-assets.
Cash transactions refers to transaction based on cash, as defined in Article 2(1)(43) AMLR.</t>
        </r>
      </text>
    </comment>
    <comment ref="B5" authorId="0" shapeId="0" xr:uid="{D563A42B-666A-4A6F-AC7E-87E80A729F7C}">
      <text>
        <r>
          <rPr>
            <sz val="12"/>
            <color indexed="81"/>
            <rFont val="Tahoma"/>
            <family val="2"/>
          </rPr>
          <t>Indicate Cash Transactions (Withdrawals) - Number during the reference year.</t>
        </r>
      </text>
    </comment>
    <comment ref="C5" authorId="0" shapeId="0" xr:uid="{1B8D07A0-14CD-4801-9572-59FE32FF9C14}">
      <text>
        <r>
          <rPr>
            <sz val="12"/>
            <color indexed="81"/>
            <rFont val="Tahoma"/>
            <family val="2"/>
          </rPr>
          <t>Indicate Cash Transactions (Deposits) - Number during the reference year.</t>
        </r>
      </text>
    </comment>
    <comment ref="D5" authorId="0" shapeId="0" xr:uid="{A680C279-C0B1-4D4F-BB68-73C578A2D6CB}">
      <text>
        <r>
          <rPr>
            <sz val="12"/>
            <color indexed="81"/>
            <rFont val="Tahoma"/>
            <family val="2"/>
          </rPr>
          <t>Indicate Cash Transactions (Withdrawals) - Value during the reference year.</t>
        </r>
      </text>
    </comment>
    <comment ref="E5" authorId="0" shapeId="0" xr:uid="{FC831956-423A-4A7D-B958-A168D132BF45}">
      <text>
        <r>
          <rPr>
            <sz val="12"/>
            <color indexed="81"/>
            <rFont val="Tahoma"/>
            <family val="2"/>
          </rPr>
          <t>Indicate Cash Transactions (Deposits) - Value during the reference year.</t>
        </r>
      </text>
    </comment>
    <comment ref="F5" authorId="0" shapeId="0" xr:uid="{590C8FD4-DC92-4E63-A19B-EB25E76C5E16}">
      <text>
        <r>
          <rPr>
            <sz val="12"/>
            <color indexed="81"/>
            <rFont val="Tahoma"/>
            <family val="2"/>
          </rPr>
          <t>Indicate the number of customers with Cash Transactions (Withdrawals + Deposits) above EUR 20.000 during the reference year.</t>
        </r>
      </text>
    </comment>
    <comment ref="B8" authorId="1" shapeId="0" xr:uid="{CDCD314E-2E51-4543-AF19-02CA314F0B06}">
      <text>
        <r>
          <rPr>
            <sz val="12"/>
            <color indexed="81"/>
            <rFont val="Calibri"/>
            <family val="2"/>
          </rPr>
          <t>Shall be entered without decimal points, symbols, separators. For example, 1K shall be entered as 1000</t>
        </r>
      </text>
    </comment>
    <comment ref="C8" authorId="1" shapeId="0" xr:uid="{DDCA85BE-A715-4364-B5F6-EE624CA6AFD5}">
      <text>
        <r>
          <rPr>
            <sz val="12"/>
            <color indexed="81"/>
            <rFont val="Calibri"/>
            <family val="2"/>
          </rPr>
          <t>Shall be entered without decimal points, symbols, separators. For example, 1K shall be entered as 1000</t>
        </r>
      </text>
    </comment>
    <comment ref="D8" authorId="1" shapeId="0" xr:uid="{EB1B4F6F-16B1-4AA8-874B-D4BDDC71CD74}">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E8" authorId="1" shapeId="0" xr:uid="{B487EC97-4B02-4691-BEF9-352715ABE405}">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F8" authorId="1" shapeId="0" xr:uid="{53B4C20E-E4CC-4FE8-AF8F-423A728172C9}">
      <text>
        <r>
          <rPr>
            <sz val="12"/>
            <color indexed="81"/>
            <rFont val="Calibri"/>
            <family val="2"/>
          </rPr>
          <t>Shall be entered without decimal points, symbols, separators. For example, 1K shall be entered as 1000</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3036C8BB-54F3-4BF8-BBD3-16AE64E7C3A3}">
      <text>
        <r>
          <rPr>
            <sz val="12"/>
            <color indexed="81"/>
            <rFont val="Tahoma"/>
            <family val="2"/>
          </rPr>
          <t>Template Remarks
This template (cluster of datapoints) is applicable for all sectors (unless it is mentioned in the datapoint otherwise).
For the purpose of this exercise, “per country” in the data points relevant for transactions mean country of the account of the counterparty - payer for incoming transactions and of the payee for outgoing transactions.</t>
        </r>
      </text>
    </comment>
    <comment ref="B5" authorId="0" shapeId="0" xr:uid="{70F56E6C-9C27-4383-851A-324CFCD63DCA}">
      <text>
        <r>
          <rPr>
            <sz val="12"/>
            <color indexed="81"/>
            <rFont val="Tahoma"/>
            <family val="2"/>
          </rPr>
          <t xml:space="preserve"> Select the country from the dropdown menu.</t>
        </r>
      </text>
    </comment>
    <comment ref="C5" authorId="0" shapeId="0" xr:uid="{77AD5CB5-C5A2-49AB-9D55-1E5A22C533CD}">
      <text>
        <r>
          <rPr>
            <sz val="12"/>
            <color indexed="81"/>
            <rFont val="Tahoma"/>
            <family val="2"/>
          </rPr>
          <t>This datapoint is applicable for all sectors.
Per country data should be based on the customers’ country of residence.
Indicate the number of customers which are Natural Persons (NP) per country, as of end of the reference year.
In case of multiple residencies, take the usual place of residence as per CDD records.
This datapoint is a subset of datapoint C0010 in AML.02.01. ‘Walk-in customers’ should therefore be excluded (see C0150) from this datapoint for the purpose of this testing exercise.
Clients can be treated as natural persons unless they are legally registered as a Legal Entity. This refers to amongst others freelancers/self-employed/sole proprietorships without LE status etc.
Indicate the number of customers which are Natural Persons (NP) per country, as of end of the reference year.</t>
        </r>
      </text>
    </comment>
    <comment ref="D5" authorId="0" shapeId="0" xr:uid="{9AB6E111-D63C-409D-899E-066E9C53ADEA}">
      <text>
        <r>
          <rPr>
            <sz val="12"/>
            <color indexed="81"/>
            <rFont val="Tahoma"/>
            <family val="2"/>
          </rPr>
          <t>This datapoint is applicable for all sectors.
For the purposes of this data collection exercise, Legal entities include legal persons as well as express trust and similar legal arrangements.
Legal entities in the same corporate group and connected legal entities (constructed relationships) should be counted separately. Legal entities with branches shall be reported only once, according to the country of registration of the head office.
Per country data should be based on the customers’ country of registration – where the address of the registered or official office is located
This datapoint is a subset of datapoint C0010 in AML.02.01. ‘Walk-in customers’ should therefore be excluded (see C0150) from this datapoint for the purpose of this testing exercise.
Indicate the number of customers which are Legal Entities (LE) per country, as of end of the reference year.</t>
        </r>
      </text>
    </comment>
    <comment ref="E5" authorId="0" shapeId="0" xr:uid="{D9459A7D-1AD4-4680-9786-A78533341AD6}">
      <text>
        <r>
          <rPr>
            <sz val="12"/>
            <color indexed="81"/>
            <rFont val="Tahoma"/>
            <family val="2"/>
          </rPr>
          <t>This datapoint is applicable for all sectors.
Indicate the number of Natural Person (NP) customers who are identified as: (i) politically exposed persons (PEPs), (ii) family members of PEPs, or (iii) persons known to be close associates of PEPs, per country, as of end of the reference year.
For the purposes of this data point, the country dimension refers to the PEP’s country of nationality (i.e. for family members and close associates, the country of nationality of the related PEP).
This datapoint is a subset of datapoint C0020 above. ‘Walk-in customers’ should therefore be excluded (see C0150) from this datapoint for the purpose of this testing exercise.
See the definition of ‘PEP’, ‘family member’, and ‘person known to be close associate’ in Annex 2.</t>
        </r>
      </text>
    </comment>
    <comment ref="F5" authorId="0" shapeId="0" xr:uid="{82BB5215-2280-4056-AF14-C92D0669662F}">
      <text>
        <r>
          <rPr>
            <sz val="12"/>
            <color indexed="81"/>
            <rFont val="Tahoma"/>
            <family val="2"/>
          </rPr>
          <t>This datapoint is applicable for all sectors.
Indicate the number of Legal Entity (LE) customers whose Beneficial Owners (BOs) include at least one politically exposed person (PEP), a family member of a PEP, or a person known to be a close associate of a PEP, per country, as of end of the reference year.
For the purposes of this data point, the country dimension refers to the PEP’s country of nationality (i.e. for family members and close associates, the country of nationality of the related PEP).
When a single legal entity has multiple BOs that are PEPs, family members of PEPs or persons known to be close associates of PEPs either from the same country or from different countries, report only once per country.
See the definition of ‘PEP’, ‘family member’, and ‘person known to be close associate’ in Annex 2.
BO means any natural person who ultimately owns or controls a legal entity or an express trust or similar legal arrangement, as defined in Article 2(1)(28), AMLR.
This datapoint is a subset of datapoint C0030 above. ‘Walk-in customers’ should therefore be excluded (see C0150) from this datapoint for the purpose of this testing exercise.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t>
        </r>
      </text>
    </comment>
    <comment ref="G5" authorId="0" shapeId="0" xr:uid="{D3DA232C-E272-4C3C-B7D8-520E4B887FD0}">
      <text>
        <r>
          <rPr>
            <sz val="12"/>
            <color indexed="81"/>
            <rFont val="Tahoma"/>
            <family val="2"/>
          </rPr>
          <t>This datapoint is not applicable for reporting obliged entities only acting as an IF and/or AMC.
The country to be referred to is the country from which the transaction originated (e.g. in the case of a payment transaction, the country of the payer’s bank account).
For clarity, reporting obliged entities should refer to the concept of “incoming” transactions provided for in Annex 2.
Indicate the number of incoming transactions during the reference year, by country.</t>
        </r>
      </text>
    </comment>
    <comment ref="H5" authorId="0" shapeId="0" xr:uid="{947251A5-BAA1-4FC1-A453-DDCDE935BB68}">
      <text>
        <r>
          <rPr>
            <sz val="12"/>
            <color indexed="81"/>
            <rFont val="Tahoma"/>
            <family val="2"/>
          </rPr>
          <t xml:space="preserve">This datapoint is not applicable for reporting obliged entities only acting as an IF and/or AMC. 
The country to be referred to is the country from which the transaction originated (e.g. in the case of a payment transaction, the country of the payer’s bank account).
For clarity, reporting obliged entities should refer to the concept of “incoming” transactions provided for in Annex 2. 
Indicate the total value of incoming transactions in the reference year, by country.
</t>
        </r>
      </text>
    </comment>
    <comment ref="I5" authorId="0" shapeId="0" xr:uid="{7CC1F8A9-66D2-4D34-99ED-12F1FC60A81D}">
      <text>
        <r>
          <rPr>
            <sz val="12"/>
            <color indexed="81"/>
            <rFont val="Tahoma"/>
            <family val="2"/>
          </rPr>
          <t>This datapoint is not applicable for reporting obliged entities only acting as an IF and/or AMC.
The country to be referred to is the country to which the transaction was directed (e.g. in the case of payment transactions, the country of the payee’s bank account).
For clarity, reporting obliged entities should refer to the concept of “outgoing” transactions provided for in Annex 2.
Indicate the number of outgoing transactions during the reference year, by country.</t>
        </r>
      </text>
    </comment>
    <comment ref="J5" authorId="0" shapeId="0" xr:uid="{AD1395B4-C41A-4817-9BCD-1E7E7CC61D30}">
      <text>
        <r>
          <rPr>
            <sz val="12"/>
            <color indexed="81"/>
            <rFont val="Tahoma"/>
            <family val="2"/>
          </rPr>
          <t xml:space="preserve">This datapoint is not applicable for reporting obliged entities only acting as an IF and/or AMC. 
The country to be referred to is the country to which the transaction was directed (e.g. in the case of payment transactions, the country of the payee’s bank account).
For clarity, reporting obliged entities should refer to the concept of “outgoing” transactions provided for in Annex 2. 
Indicate the total value of outgoing transactions during the reference year, by country.
</t>
        </r>
      </text>
    </comment>
    <comment ref="K5" authorId="0" shapeId="0" xr:uid="{302F5C32-B943-4F75-95DA-51943E51C888}">
      <text>
        <r>
          <rPr>
            <sz val="12"/>
            <color indexed="81"/>
            <rFont val="Tahoma"/>
            <family val="2"/>
          </rPr>
          <t>This datapoint is only applicable for reporting obliged entities acting as an AMC.
The reference here is to the aggregated value of gross investment inflows on the asset side of Collective Investment Undertakings – i.e., both UCITS and AIF - during the reference year. Gross investment inflows correspond to the aggregated value of investor subscriptions received during the reference year, without netting against any redemptions.
The amount should be reported broken down by the country from which the investment inflows are received.
Indicate the total value of investment flows of the obliged entity's Collective Investment Undertakings – i.e., both UCITS and AIF - by country.</t>
        </r>
      </text>
    </comment>
    <comment ref="L5" authorId="0" shapeId="0" xr:uid="{D87657DE-6A1A-4D19-AFCD-AFE38A80DC82}">
      <text>
        <r>
          <rPr>
            <sz val="12"/>
            <color indexed="81"/>
            <rFont val="Tahoma"/>
            <family val="2"/>
          </rPr>
          <t>This datapoint is only applicable for reporting obliged entities acting as an IF and/or AMC.
For clarity, the concept of investor in this datapoint should coincide with the concept of customer, as detailed in Annex 2. As a consequence, the reported data must be consistent with datapoints C0020 and C0030 above. In substance, for reporting obliged entities acting as an IF and/or AMC the datapoints C0020 and C0030 above should be a subset of this datapoint.
Per country data should be based on the investors’ country of residence. In case of multiple residencies, take the usual place of residence as per CDD records.
Where the obliged entity is an AMC which does not have access to this information (as is often the case in practice), this field is not mandatory.
Indicate the number of investors by country, as of end of the reference year.</t>
        </r>
      </text>
    </comment>
    <comment ref="M5" authorId="0" shapeId="0" xr:uid="{DDDF1B08-0026-4338-A4C7-0981AC0ADED6}">
      <text>
        <r>
          <rPr>
            <sz val="12"/>
            <color indexed="81"/>
            <rFont val="Tahoma"/>
            <family val="2"/>
          </rPr>
          <t>This datapoint is only applicable for reporting obliged entities acting as an AMC
The value of assets under management (AUM) should be understood as the total AUM of UCITS and AIFs managed by the AMC as of end of the reference year, broken down by country.
In computing this datapoint, obliged entities should ensure consistency with datapoints C0030 and C0080 in sheet AML.04.11 on management of UCITS and AIFs.
To accurately reflect the concept of a country breakdown, AMCs should take into account both the country in which a UCITS or AIF is authorised or established and the country or countries in which the units or shares of the UCITS or AIF are marketed.
Indicate the total value of assets under management by country as of end of the reference year.</t>
        </r>
      </text>
    </comment>
    <comment ref="N5" authorId="0" shapeId="0" xr:uid="{58C8E944-EEFD-4883-82B9-F6B92EAD8975}">
      <text>
        <r>
          <rPr>
            <sz val="12"/>
            <color indexed="81"/>
            <rFont val="Tahoma"/>
            <family val="2"/>
          </rPr>
          <t>This datapoint is only applicable for reporting obliged entities acting as a CI, PI and/or CASP.
Obliged reporting entities should refer to correspondent relationship definition provided for in Article 2(1)(22) AMLR (see for further clarification: AML04.04).
A reporting entity acting as correspondent should report cases where the respondent institution is part of the same group as the correspondent. Indicate the number of institutions established in non-EEA countries to whom you provide correspondent services (by country), as of end of the reference year.</t>
        </r>
      </text>
    </comment>
    <comment ref="O5" authorId="0" shapeId="0" xr:uid="{D3348691-C8C4-4D86-8928-0537401F6BB1}">
      <text>
        <r>
          <rPr>
            <sz val="12"/>
            <color indexed="81"/>
            <rFont val="Tahoma"/>
            <family val="2"/>
          </rPr>
          <t>This datapoint is only applicable for reporting obliged entities acting as a CI, PI and CASP.
Consistently with Article 2(1)(22) of the AMLR, this data point requires obliged entities acting as correspondent service providers to report the total value of incoming funds processed on behalf of respondent institutions and their underlying customers, aggregated by the country of establishment of each respondent, for the reference year.
For the purpose of this data point, incoming funds shall mean all financial inflows received by the correspondent — including, but not limited to, those transmitted through payment, settlement, transfer or equivalent mechanisms — that are credited to the account or other equivalent arrangement held by the respondent with the correspondent, or otherwise processed for the respondent within the scope of the correspondent relationship.
A reporting entity acting as correspondent should report incoming funds also in those cases where the respondent institution is part of the same group as the correspondent.
Indicate the total value of incoming funds moved on behalf of the respondent's clients by country of respondent's establishment during the reference year.</t>
        </r>
      </text>
    </comment>
    <comment ref="P5" authorId="0" shapeId="0" xr:uid="{64CDF885-9C3A-47DC-92AF-AD5D8FACEEF6}">
      <text>
        <r>
          <rPr>
            <sz val="12"/>
            <color indexed="81"/>
            <rFont val="Tahoma"/>
            <family val="2"/>
          </rPr>
          <t>This datapoint is only applicable for reporting obliged entities acting as a CI, PI and CASP.
Consistently with Article 2(1)(22) of the AMLR, this data point requires obliged entities acting as correspondent service providers to report the total value of outgoing funds processed on behalf of respondent institutions and their underlying customers, aggregated by the country of establishment of each respondent, for the reference year.
For the purpose of this data point, outgoing funds shall mean all financial outflows executed by the correspondent — including, but not limited to, those transmitted through payment, settlement, transfer or equivalent mechanisms — that are debited from the account or other equivalent arrangement held by the respondent with the correspondent, or otherwise executed for the respondent within the scope of the correspondent relationship.
A reporting entity acting as correspondent should report outgoing funds also in those cases where the respondent institution is part of the same group as the correspondent.Indicate the total value of outgoing funds moved on behalf of the respondent's clients by country of respondent's establishment during the reference year.</t>
        </r>
      </text>
    </comment>
    <comment ref="Q5" authorId="0" shapeId="0" xr:uid="{0CA99D85-0394-4A01-B86A-B73E22340885}">
      <text>
        <r>
          <rPr>
            <sz val="12"/>
            <color indexed="81"/>
            <rFont val="Tahoma"/>
            <family val="2"/>
          </rPr>
          <t>This datapoint is applicable for all sectors.
In general, branches are establishments of an institution which is not a separate legal entity and which performs directly all or some activities of that credit or financial institution. This concept applies both to branches in a Member State other than that of establishment of the reporting obliged entity, as well as to branches established in third countries (in the latter case, based on the national law of the home Member State and the regulatory framework of the host third country), as of end of the reference year.
For the purpose of this reporting, only branches that are themselves obliged entities inside or outside the EU should be reported.
For CI’s, IF’s, AMC’s, and PI’s a reference to the respective regulations or directives are reported below:
1) For Credit Institutions, from the CRD (Directive 2013/36/EU):
"A branch of a credit institution means any establishment of a credit institution which is not a separate legal entity and which performs directly all or some of the activities of that credit institution".
2) For IFs, from MiFID II Article 4(1)(30):
“An investment firm’s branch means a place of business other than the head office which is part of an investment firm, has no legal personality, and which carries out some or all of the activities of that investment firm."
3) For AMC, Directive 2009/65/EC, Article 2(1)(g): ‘branch’ means a place of business which is a part of the management company, which has no legal personality and which provides the services for which the management company has been authorised";
4) For PIs, Directive 2015/2366/EU (PSD2), Article 4(1)(39):
“branch’ means a place of business other than the head office which is a part of a payment institution, which has no legal personality and which carries out directly some or all of the transactions inherent in the business of a payment institution; all of the places of business set up in the same Member State by a payment institution with a head office in another Member State shall be regarded as a single branch”;</t>
        </r>
      </text>
    </comment>
    <comment ref="R5" authorId="0" shapeId="0" xr:uid="{5D13C438-B4D2-4113-8405-D3D910A016A5}">
      <text>
        <r>
          <rPr>
            <sz val="12"/>
            <color indexed="81"/>
            <rFont val="Tahoma"/>
            <family val="2"/>
          </rPr>
          <t>This datapoint is applicable for all sectors.
For the purpose of this reporting, a subsidiary is an undertaking that is an obliged entity, inside or outside the EU, controlled by the reporting obliged entity and that is not a branch. Subsidiaries of such subsidiaries shall also be reported. As of end of the reference year.</t>
        </r>
      </text>
    </comment>
    <comment ref="B8" authorId="1" shapeId="0" xr:uid="{A897F92B-E14D-467A-9814-9012DA5DA910}">
      <text>
        <r>
          <rPr>
            <sz val="12"/>
            <color indexed="81"/>
            <rFont val="Calibri"/>
            <family val="2"/>
          </rPr>
          <t>Only available values selected from drop down list allowed</t>
        </r>
      </text>
    </comment>
    <comment ref="C8" authorId="1" shapeId="0" xr:uid="{59572B39-3A22-45D4-80B2-8DF2022F8323}">
      <text>
        <r>
          <rPr>
            <sz val="12"/>
            <color indexed="81"/>
            <rFont val="Calibri"/>
            <family val="2"/>
          </rPr>
          <t>Shall be entered without decimal points, symbols, separators. For example, 1K shall be entered as 1000</t>
        </r>
      </text>
    </comment>
    <comment ref="D8" authorId="1" shapeId="0" xr:uid="{940005F6-E72B-48D7-8EB5-590C16171EC5}">
      <text>
        <r>
          <rPr>
            <sz val="12"/>
            <color indexed="81"/>
            <rFont val="Calibri"/>
            <family val="2"/>
          </rPr>
          <t>Shall be entered without decimal points, symbols, separators. For example, 1K shall be entered as 1000</t>
        </r>
      </text>
    </comment>
    <comment ref="E8" authorId="1" shapeId="0" xr:uid="{5AB1BC74-ABB6-4F45-8496-9DBBFE20D54C}">
      <text>
        <r>
          <rPr>
            <sz val="12"/>
            <color indexed="81"/>
            <rFont val="Calibri"/>
            <family val="2"/>
          </rPr>
          <t>Shall be entered without decimal points, symbols, separators. For example, 1K shall be entered as 1000</t>
        </r>
      </text>
    </comment>
    <comment ref="F8" authorId="1" shapeId="0" xr:uid="{D0E40F92-A131-421D-9231-C2730196CD05}">
      <text>
        <r>
          <rPr>
            <sz val="12"/>
            <color indexed="81"/>
            <rFont val="Calibri"/>
            <family val="2"/>
          </rPr>
          <t>Shall be entered without decimal points, symbols, separators. For example, 1K shall be entered as 1000</t>
        </r>
      </text>
    </comment>
    <comment ref="G8" authorId="1" shapeId="0" xr:uid="{562F6CEA-0872-4174-B198-7EA09C5BF817}">
      <text>
        <r>
          <rPr>
            <sz val="12"/>
            <color indexed="81"/>
            <rFont val="Calibri"/>
            <family val="2"/>
          </rPr>
          <t>Shall be entered without decimal points, symbols, separators. For example, 1K shall be entered as 1000</t>
        </r>
      </text>
    </comment>
    <comment ref="H8" authorId="1" shapeId="0" xr:uid="{86279C9B-F5D8-43D1-83DD-9DACC52F9553}">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I8" authorId="1" shapeId="0" xr:uid="{6ECE6D74-609C-4967-AFC4-52FC57659F9D}">
      <text>
        <r>
          <rPr>
            <sz val="12"/>
            <color indexed="81"/>
            <rFont val="Calibri"/>
            <family val="2"/>
          </rPr>
          <t>Shall be entered without decimal points, symbols, separators. For example, 1K shall be entered as 1000</t>
        </r>
      </text>
    </comment>
    <comment ref="J8" authorId="1" shapeId="0" xr:uid="{B18F86B3-1D1A-4F79-B4B1-5A48E30ED3EB}">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K8" authorId="1" shapeId="0" xr:uid="{B9EDBF34-AEFB-480F-AC83-144529A4909B}">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L8" authorId="1" shapeId="0" xr:uid="{0EC03FC6-0ED7-4982-B8E0-22C5BB73A8A2}">
      <text>
        <r>
          <rPr>
            <sz val="12"/>
            <color indexed="81"/>
            <rFont val="Calibri"/>
            <family val="2"/>
          </rPr>
          <t>Shall be entered without decimal points, symbols, separators. For example, 1K shall be entered as 1000</t>
        </r>
      </text>
    </comment>
    <comment ref="M8" authorId="1" shapeId="0" xr:uid="{AFA9B81F-F409-46E0-8893-CA4BA422143D}">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N8" authorId="1" shapeId="0" xr:uid="{B6146160-9A1D-4B39-B73B-979A8C1481ED}">
      <text>
        <r>
          <rPr>
            <sz val="12"/>
            <color indexed="81"/>
            <rFont val="Calibri"/>
            <family val="2"/>
          </rPr>
          <t>Shall be entered without decimal points, symbols, separators. For example, 1K shall be entered as 1000</t>
        </r>
      </text>
    </comment>
    <comment ref="O8" authorId="1" shapeId="0" xr:uid="{3B2D3832-D831-4514-A9AE-1EF6BB6E1AF0}">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P8" authorId="1" shapeId="0" xr:uid="{59515A8E-B918-46EA-8AE4-B2C510FC1603}">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Q8" authorId="1" shapeId="0" xr:uid="{FB3674F6-5906-40F7-875A-A61FF05448DA}">
      <text>
        <r>
          <rPr>
            <sz val="12"/>
            <color indexed="81"/>
            <rFont val="Calibri"/>
            <family val="2"/>
          </rPr>
          <t>Shall be entered without decimal points, symbols, separators. For example, 1K shall be entered as 1000</t>
        </r>
      </text>
    </comment>
    <comment ref="R8" authorId="1" shapeId="0" xr:uid="{8632DFE1-F8CB-4B58-9782-19C1CAA30927}">
      <text>
        <r>
          <rPr>
            <sz val="12"/>
            <color indexed="81"/>
            <rFont val="Calibri"/>
            <family val="2"/>
          </rPr>
          <t>Shall be entered without decimal points, symbols, separators. For example, 1K shall be entered as 1000</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03168530-25CC-405D-8002-3A8760186AE9}">
      <text>
        <r>
          <rPr>
            <sz val="12"/>
            <color indexed="81"/>
            <rFont val="Tahoma"/>
            <family val="2"/>
          </rPr>
          <t>Template Remarks
This template (cluster of datapoints) is applicable for all sectors (unless it is mentioned in the datapoint otherwise).</t>
        </r>
      </text>
    </comment>
    <comment ref="B5" authorId="0" shapeId="0" xr:uid="{DDD73C08-60B9-4AA5-BD96-DC39B6CFBDD3}">
      <text>
        <r>
          <rPr>
            <sz val="12"/>
            <color indexed="81"/>
            <rFont val="Tahoma"/>
            <family val="2"/>
          </rPr>
          <t>Select the country from the dropdown menu.</t>
        </r>
      </text>
    </comment>
    <comment ref="C5" authorId="0" shapeId="0" xr:uid="{DBDBD313-0031-449E-85A1-B46057EF1EA0}">
      <text>
        <r>
          <rPr>
            <sz val="12"/>
            <color indexed="81"/>
            <rFont val="Tahoma"/>
            <family val="2"/>
          </rPr>
          <t>This datapoint is only applicable for reporting obliged entities acting as a EMI, PI and IF.
As of the end of the reference year.
For PI: An agent within the meaning of Article 4(38) of Directive (EU) 2015/2366 (a natural or legal person who acts on behalf of a payment institution in providing payment services).
For IF: Agents should be understood as ‘tied agents’.</t>
        </r>
      </text>
    </comment>
    <comment ref="D5" authorId="0" shapeId="0" xr:uid="{88853783-7A90-4D4A-99BD-3FD6903DBE0D}">
      <text>
        <r>
          <rPr>
            <sz val="12"/>
            <color indexed="81"/>
            <rFont val="Tahoma"/>
            <family val="2"/>
          </rPr>
          <t>This datapoint is only applicable for reporting obliged entities acting as a EMI.
As of the end of the reference year. Only to be reported by EMIs
Refers to Article 3(4) of the Directive 2009/110/EC (E-money Directive).</t>
        </r>
      </text>
    </comment>
    <comment ref="E5" authorId="0" shapeId="0" xr:uid="{4E661C7A-BD23-46DA-9D58-CAEF5869E868}">
      <text>
        <r>
          <rPr>
            <sz val="12"/>
            <color indexed="81"/>
            <rFont val="Tahoma"/>
            <family val="2"/>
          </rPr>
          <t>This datapoint is only applicable for reporting obliged entities only acting as a LI.
Broker: an intermediary who sells, solicits, or negotiates insurance on behalf of a client for compensation.
Indicate the total value of gross written premiums through insurance contracts issued through brokers during the reference year, broken down by country the brokers are established.</t>
        </r>
      </text>
    </comment>
    <comment ref="F5" authorId="0" shapeId="0" xr:uid="{5B358960-05F4-4D14-8F24-07CCFE92832C}">
      <text>
        <r>
          <rPr>
            <sz val="12"/>
            <color indexed="81"/>
            <rFont val="Tahoma"/>
            <family val="2"/>
          </rPr>
          <t>This datapoint is only applicable for reporting obliged entities acting as a CI, EMI, PI, CASP and O.
White labelling partner that collaborates with a licensed reporting obliged entity to offer financial services under its own brand, without having a banking licence itself. While it presented the service to customers, the actual service is legally and operationally provided by the bank. The partner acts as an intermediary between the bank and the customers but not performing any regulated banking activities on its own. Intra-group companies should also be captured.
Indicate the number of white labelling partners at the end of the reference year by country of establishment.</t>
        </r>
      </text>
    </comment>
    <comment ref="B8" authorId="1" shapeId="0" xr:uid="{3704BE9A-B5BB-4427-A2D6-25539B4FC876}">
      <text>
        <r>
          <rPr>
            <sz val="12"/>
            <color indexed="81"/>
            <rFont val="Calibri"/>
            <family val="2"/>
          </rPr>
          <t>Only available values selected from drop down list allowed</t>
        </r>
      </text>
    </comment>
    <comment ref="C8" authorId="1" shapeId="0" xr:uid="{7D977FA4-97BF-4536-86AE-C5A9E5500721}">
      <text>
        <r>
          <rPr>
            <sz val="12"/>
            <color indexed="81"/>
            <rFont val="Calibri"/>
            <family val="2"/>
          </rPr>
          <t>Shall be entered without decimal points, symbols, separators. For example, 1K shall be entered as 1000</t>
        </r>
      </text>
    </comment>
    <comment ref="D8" authorId="1" shapeId="0" xr:uid="{C6CF30E3-EF5C-4821-A178-03C26D59DCBB}">
      <text>
        <r>
          <rPr>
            <sz val="12"/>
            <color indexed="81"/>
            <rFont val="Calibri"/>
            <family val="2"/>
          </rPr>
          <t>Shall be entered without decimal points, symbols, separators. For example, 1K shall be entered as 1000</t>
        </r>
      </text>
    </comment>
    <comment ref="E8" authorId="1" shapeId="0" xr:uid="{2F0F5130-0E99-45DB-A7E9-64AF9E6E27FC}">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F8" authorId="1" shapeId="0" xr:uid="{DC6CB408-6B97-4035-9E8E-484A1521DE51}">
      <text>
        <r>
          <rPr>
            <sz val="12"/>
            <color indexed="81"/>
            <rFont val="Calibri"/>
            <family val="2"/>
          </rPr>
          <t>Shall be entered without decimal points, symbols, separators. For example, 1K shall be entered as 1000</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6C48E414-2017-494F-A13E-B3E22C7E4E52}">
      <text>
        <r>
          <rPr>
            <sz val="12"/>
            <color indexed="81"/>
            <rFont val="Tahoma"/>
            <family val="2"/>
          </rPr>
          <t>For the purpose of this reporting, staff means all employees who work for the reporting obliged entity. Independent contractors, staff from another company withing the same group, consultants and external service providers should not be accounted for.
When a member of staff is only partially dedicated to the tasks to be reported, the reporting obliged entity should, to the extent reasonably feasible, report only the proportion of that staff member’s time that is allocated to the tasks in question.
Template Remarks
This template (cluster of datapoints) is applicable for all sectors.</t>
        </r>
      </text>
    </comment>
    <comment ref="B5" authorId="0" shapeId="0" xr:uid="{B03F5120-B64E-4808-91B3-E0790DD83572}">
      <text>
        <r>
          <rPr>
            <sz val="12"/>
            <color indexed="81"/>
            <rFont val="Tahoma"/>
            <family val="2"/>
          </rPr>
          <t>Indicate the date at which the procedures covering at least a significant part of the AML/CFT framework (including initial and ongoing CDD, transaction and business relationship monitoring, STR, and targeted financial sanction screening) were checked by the compliance function (second line) as being in compliance with existing laws and regulations applicable at that date.
If you have more than one date, please use the most recent one.</t>
        </r>
      </text>
    </comment>
    <comment ref="C5" authorId="0" shapeId="0" xr:uid="{F17678A0-A164-4B88-8E46-7F579BAAA6B9}">
      <text>
        <r>
          <rPr>
            <sz val="12"/>
            <color indexed="81"/>
            <rFont val="Tahoma"/>
            <family val="2"/>
          </rPr>
          <t>Indicate the number of dedicated AML/CFT compliance staff (in FTE) in the compliance function as of the end of the reference year. The number of FTEs could be reported with decimals places.
Staff mainly focused on AML/CFT compliance-related tasks. This should include at least:
- the compliance officer appointed in accordance with Article 11 AMLR and all the staff assisting the compliance officer in the tasks defined in Article 11 AMLR.
- staff responsible for carrying out the analysis mentioned in Article 69(2) AMLR and staff responsible for reporting suspicious transactions in accordance with Article 69 AMLR.
- staff responsible for establishing and reviewing the internal policies and procedures mentioned in Article 9 AMLR.
- all other staff specialising in AML/CFT compliance, including those who spend the majority of their time on tasks listed Article 20 AMLR.</t>
        </r>
      </text>
    </comment>
    <comment ref="D5" authorId="0" shapeId="0" xr:uid="{AA04CCEB-AC7E-40B0-9224-06705ED97605}">
      <text>
        <r>
          <rPr>
            <sz val="12"/>
            <color indexed="81"/>
            <rFont val="Tahoma"/>
            <family val="2"/>
          </rPr>
          <t>Indicate the percentage of AML/CFT compliance personnel (headcount) who have completed internal or external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AML/CFT Compliance personnel: Staff mainly focused on AML/CFT compliance-related tasks. This should include at least:
- the compliance officer appointed in accordance with Article 11 AMLR and all the staff assisting the compliance officer in the tasks defined in Article 11 AMLR.
- staff responsible for carrying out the analysis mentioned in Article 69(2) AMLR and staff responsible for reporting suspicious transactions in accordance with Article 69 AMLR.
- staff responsible for establishing and reviewing the internal policies and procedures mentioned in Article 9 AMLR.
- all other staff specialising in AML/CFT compliance, including those who spend the majority of their time on tasks listed Article 20 AMLR.</t>
        </r>
      </text>
    </comment>
    <comment ref="E5" authorId="0" shapeId="0" xr:uid="{638997E4-8C01-4213-9391-1EB7E105CA53}">
      <text>
        <r>
          <rPr>
            <sz val="12"/>
            <color indexed="81"/>
            <rFont val="Tahoma"/>
            <family val="2"/>
          </rPr>
          <t>Indicate the percentage of non-AML/CFT compliance personnel who have received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Non-AML/CFT specialist staff (e.g. customer facing staff): Other relevant staff, with no dedicated AML/CFT functions, who are involved in the performing of AML/CFT duties or perform functions that are relevant from an AML/CFT perspective. This includes, but is not limited to, all staff who are not AML Specialists but who have knowledge of customer and/or transaction information and who should be able to contribute to the detection of facts relevant to Article 69 AMLR (such as front-office staff), internal auditors and senior management.</t>
        </r>
      </text>
    </comment>
    <comment ref="F5" authorId="0" shapeId="0" xr:uid="{824064CD-8C83-409F-A854-885DDF73C0B6}">
      <text>
        <r>
          <rPr>
            <sz val="12"/>
            <color indexed="81"/>
            <rFont val="Tahoma"/>
            <family val="2"/>
          </rPr>
          <t>Indicate the percentage of Agents and Distributors who have received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Agents are intermediaries that are under the full responsibility of a credit or financial institution.
Distributors are legal or natural persons that can distribute and redeem electronic money pursuant to Article 3(4) of the E-Money Directive (Directive 2009/110/EC).</t>
        </r>
      </text>
    </comment>
    <comment ref="G5" authorId="0" shapeId="0" xr:uid="{510FD068-67BB-4732-8D74-46F455623545}">
      <text>
        <r>
          <rPr>
            <sz val="12"/>
            <color indexed="81"/>
            <rFont val="Tahoma"/>
            <family val="2"/>
          </rPr>
          <t>Indicate the percentage of the Management Body (both in its management function and its supervisory function) who have received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For the purpose of this exercise, we refer here to the management body as defined in Article 2(1)(37) AMLR: ‘management body’ means an obliged entity’s body or bodies, which are appointed in accordance with national law, which are empowered to set the obliged entity’s strategy, objectives and overall direction, and which oversee and monitor management decision-making, and include the persons who effectively direct the business of the obliged entity; where no such body exists, the person who effectively directs the business of the obliged entity.</t>
        </r>
      </text>
    </comment>
    <comment ref="B8" authorId="1" shapeId="0" xr:uid="{3FD04AF1-E466-4097-89EA-2A05A610BE7E}">
      <text>
        <r>
          <rPr>
            <sz val="12"/>
            <color indexed="81"/>
            <rFont val="Calibri"/>
            <family val="2"/>
          </rPr>
          <t>Shall be entered as YYYY-MM-DD. For example, 1st February 2025 shall be entered as 2025-02-01</t>
        </r>
      </text>
    </comment>
    <comment ref="C8" authorId="1" shapeId="0" xr:uid="{96E22D53-6E03-4C80-80FA-F4416DB68053}">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D8" authorId="1" shapeId="0" xr:uid="{21EDF26A-C3DF-4D90-AA9F-ED36D7B21F9C}">
      <text>
        <r>
          <rPr>
            <sz val="12"/>
            <color indexed="81"/>
            <rFont val="Calibri"/>
            <family val="2"/>
          </rPr>
          <t>Enter percentage in decimal form starting with 0. For example, 54% should be entered as 0.54 (using “.” or “,” as the decimal separator depending on your regional/Excel settings)</t>
        </r>
      </text>
    </comment>
    <comment ref="E8" authorId="1" shapeId="0" xr:uid="{692F9B17-9434-49D4-A754-929ADBF40B0E}">
      <text>
        <r>
          <rPr>
            <sz val="12"/>
            <color indexed="81"/>
            <rFont val="Calibri"/>
            <family val="2"/>
          </rPr>
          <t>Enter percentage in decimal form starting with 0. For example, 54% should be entered as 0.54 (using “.” or “,” as the decimal separator depending on your regional/Excel settings)</t>
        </r>
      </text>
    </comment>
    <comment ref="F8" authorId="1" shapeId="0" xr:uid="{7F9AD6FB-0C56-45F0-A272-89199705735B}">
      <text>
        <r>
          <rPr>
            <sz val="12"/>
            <color indexed="81"/>
            <rFont val="Calibri"/>
            <family val="2"/>
          </rPr>
          <t>Enter percentage in decimal form starting with 0. For example, 54% should be entered as 0.54 (using “.” or “,” as the decimal separator depending on your regional/Excel settings)</t>
        </r>
      </text>
    </comment>
    <comment ref="G8" authorId="1" shapeId="0" xr:uid="{7CC28DFE-6C16-4D0A-A689-51F3240E127B}">
      <text>
        <r>
          <rPr>
            <sz val="12"/>
            <color indexed="81"/>
            <rFont val="Calibri"/>
            <family val="2"/>
          </rPr>
          <t>Enter percentage in decimal form starting with 0. For example, 54% should be entered as 0.54 (using “.” or “,” as the decimal separator depending on your regional/Excel settings)</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56FDE219-E0D1-4A15-9E93-4773B4C3BB29}">
      <text>
        <r>
          <rPr>
            <sz val="12"/>
            <color indexed="81"/>
            <rFont val="Tahoma"/>
            <family val="2"/>
          </rPr>
          <t>Template Remarks
This template (cluster of datapoints) is applicable for all sectors.
Outsourcing: Reference can be made to Article 18 AMLR. Cases of services outsourced within the same group (intragroup outsourcing and shared services centers) must be accounted for. Processes or arrangements that contribute to the performance of a requirement under AMLR, but where the performance of the requirement itself is not carried out by a service provider, such as the use or acquisition of third-party software or the access to databases or screening services by the obliged entity, are not considered to be outsourcing (cf. Recital 47 AMLR).</t>
        </r>
      </text>
    </comment>
    <comment ref="B5" authorId="0" shapeId="0" xr:uid="{F7CEA449-47A7-4B4C-BC30-9535E186BBAF}">
      <text>
        <r>
          <rPr>
            <sz val="12"/>
            <color indexed="81"/>
            <rFont val="Tahoma"/>
            <family val="2"/>
          </rPr>
          <t>Frequency of reporting by the AML compliance officer/manager to the management body. If there are several reporting frequencies, please select the most frequent reporting interval.
Reporting activities as referred to in Article 11(6) AMLR. Reporting activities should be written and/or documented information exchanges.
The management body as defined in Article 2(1)(37) AMLR,
The compliance manager and officer as referred to in Article 11(1) and (2) AMLR.</t>
        </r>
      </text>
    </comment>
    <comment ref="C5" authorId="0" shapeId="0" xr:uid="{3D29A9CE-74FE-402B-86C9-CC4D6E3F885A}">
      <text>
        <r>
          <rPr>
            <sz val="12"/>
            <color indexed="81"/>
            <rFont val="Tahoma"/>
            <family val="2"/>
          </rPr>
          <t>Indicate whether Customer Due Diligence (CDD) measures, as specified in Article 20 AMLR, are outsourced (in total or in part), or are not outsourced, by the reporting obliged entity during the reference year.</t>
        </r>
      </text>
    </comment>
    <comment ref="D5" authorId="0" shapeId="0" xr:uid="{2C3BCB17-E77A-48F3-8268-C995FC8D0D95}">
      <text>
        <r>
          <rPr>
            <sz val="12"/>
            <color indexed="81"/>
            <rFont val="Tahoma"/>
            <family val="2"/>
          </rPr>
          <t>Indicate whether AML/CFT training tasks are outsourced by the legal entity (in total or in part) or are not outsourced during the reference year. Reference can be made to the training programmes as described in Article 12 AMLR.</t>
        </r>
      </text>
    </comment>
    <comment ref="E5" authorId="0" shapeId="0" xr:uid="{D2DEF5BE-A432-4C5E-8D84-A05A2C7E1129}">
      <text>
        <r>
          <rPr>
            <sz val="12"/>
            <color indexed="81"/>
            <rFont val="Tahoma"/>
            <family val="2"/>
          </rPr>
          <t>Indicate whether Transaction Monitoring tasks are outsourced by the legal entity (in total or in part), or are not outsourced during the reference year.
TFS and other types screenings that are not used for the purpose of detection of unusual or suspicious transactions should not be considered as transaction monitoring.</t>
        </r>
      </text>
    </comment>
    <comment ref="F5" authorId="0" shapeId="0" xr:uid="{D76EC410-3F5F-4558-A961-D0B76CBEEB5C}">
      <text>
        <r>
          <rPr>
            <sz val="12"/>
            <color indexed="81"/>
            <rFont val="Tahoma"/>
            <family val="2"/>
          </rPr>
          <t>Indicate whether preparatory tasks to Suspicious Transaction or Activity Reports are outsourced by the legal entity (in total or in part), or are not outsourced during the reference year.</t>
        </r>
      </text>
    </comment>
    <comment ref="G5" authorId="0" shapeId="0" xr:uid="{345C5440-FAAD-42B4-A0F9-F08C4AAD0A48}">
      <text>
        <r>
          <rPr>
            <sz val="12"/>
            <color indexed="81"/>
            <rFont val="Tahoma"/>
            <family val="2"/>
          </rPr>
          <t>Indicate whether the screening of customers and counterparties for the implementation of targeted financial sanctions are outsourced by the legal entity (in total or in part), or are not outsourced during the reference year.</t>
        </r>
      </text>
    </comment>
    <comment ref="H5" authorId="0" shapeId="0" xr:uid="{829C44FF-C8B0-477A-90E5-3052BFFE5314}">
      <text>
        <r>
          <rPr>
            <sz val="12"/>
            <color indexed="81"/>
            <rFont val="Tahoma"/>
            <family val="2"/>
          </rPr>
          <t>Indicate whether the process of determination of the Politically Exposed Person (PEP) status (PEP screening) is outsourced by the reporting obliged entity (in total or in part), or are not outsourced during the reference year.</t>
        </r>
      </text>
    </comment>
    <comment ref="I5" authorId="0" shapeId="0" xr:uid="{BFD5F2CF-8B2B-4038-9707-7ED1DAEFBAE1}">
      <text>
        <r>
          <rPr>
            <sz val="12"/>
            <color indexed="81"/>
            <rFont val="Tahoma"/>
            <family val="2"/>
          </rPr>
          <t>Indicate whether compliance monitoring checks are outsourced by the reporting obliged entity (in total or in part), or are not outsourced, during the reference year.
Compliance Monitoring Checks: Refers to the internal controls and internal audit function assessments that a firm should put in place to monitor and manage compliance with its internal policies and procedures (AMLR, Article 9(2)(a)(vii) and Article 9(2)(b)).</t>
        </r>
      </text>
    </comment>
    <comment ref="J5" authorId="0" shapeId="0" xr:uid="{005226D0-63C9-4A3F-8C6D-5CAA8D1F5662}">
      <text>
        <r>
          <rPr>
            <sz val="12"/>
            <color indexed="81"/>
            <rFont val="Tahoma"/>
            <family val="2"/>
          </rPr>
          <t>Indicate whether AML/CFT tasks reported under C0020 to C0080 are ultimately outsourced to an external service provider that is not part of the reporting obliged entity's group and located in a country outside the EEA during the reference year.</t>
        </r>
      </text>
    </comment>
    <comment ref="K5" authorId="0" shapeId="0" xr:uid="{A257D720-1140-4A7C-BBF8-D421199B241A}">
      <text>
        <r>
          <rPr>
            <sz val="12"/>
            <color indexed="81"/>
            <rFont val="Tahoma"/>
            <family val="2"/>
          </rPr>
          <t>Indicate whether AML/CFT tasks reported under C0020 to C0080 are outsourced to an external service provider that is part of the reporting obliged entity's group and located in a country outside the EEA during the reference year.</t>
        </r>
      </text>
    </comment>
    <comment ref="L5" authorId="0" shapeId="0" xr:uid="{3E9F5EF2-21C2-4546-9D15-997CB1B97829}">
      <text>
        <r>
          <rPr>
            <sz val="12"/>
            <color indexed="81"/>
            <rFont val="Tahoma"/>
            <family val="2"/>
          </rPr>
          <t>Date of the latest internal audit report assessing the Business Wide Risk Assessment as referred to in Article 10 AMLR – including tests carried out by an external expert as referred to in Article 9(2)(b) AMLR in the absence of an independent audit function.
As BWRA is usually approved by the parent undertaking for the whole group, obliged reporting entities that are different from the parent undertaking are expected to report the same information as the parent undertaking.
Indicate the audit report signing date if available or end of the audit period (report its start in case of an ongoing audit).</t>
        </r>
      </text>
    </comment>
    <comment ref="M5" authorId="0" shapeId="0" xr:uid="{28C3A4E9-00D5-4900-8372-D19924C5EE1C}">
      <text>
        <r>
          <rPr>
            <sz val="12"/>
            <color indexed="81"/>
            <rFont val="Tahoma"/>
            <family val="2"/>
          </rPr>
          <t>Date of the latest internal audit report assessing the policies and procedures for the determination of ML/TF risk profile of customers in a business relationship – including tests carried out by an external expert as referred to in Article 9(2)(b) AMLR in the absence of an independent audit function.
Indicate the audit report signing date if available or end of the audit period (report its start in case of an ongoing audit).</t>
        </r>
      </text>
    </comment>
    <comment ref="N5" authorId="0" shapeId="0" xr:uid="{853477F6-ED07-474B-A47D-590219B2E845}">
      <text>
        <r>
          <rPr>
            <sz val="12"/>
            <color indexed="81"/>
            <rFont val="Tahoma"/>
            <family val="2"/>
          </rPr>
          <t>Date of the latest internal audit report assessing the AML/CFT‑related awareness‑raising and staff training measures – including tests carried out by an external expert as referred to in Article 9(2)(b) AMLR in the absence of an independent audit function.
Indicate the audit report signing date if available or end of the audit period (report its start in case of an ongoing audit).</t>
        </r>
      </text>
    </comment>
    <comment ref="O5" authorId="0" shapeId="0" xr:uid="{4C2F8B5B-3DEC-4A87-9DE2-DD95D57982E5}">
      <text>
        <r>
          <rPr>
            <sz val="12"/>
            <color indexed="81"/>
            <rFont val="Tahoma"/>
            <family val="2"/>
          </rPr>
          <t>Date of the latest internal audit report assessing the identification and identity verification procedures – including tests carried out by an external expert as referred to in Article 9(2)(b) AMLR in the absence of an independent audit function.
Indicate the audit report signing date if available or at the end of the audit period (report its start in case of an ongoing audit).</t>
        </r>
      </text>
    </comment>
    <comment ref="P5" authorId="0" shapeId="0" xr:uid="{E71DC99C-D50D-4553-B23F-960C445ADA53}">
      <text>
        <r>
          <rPr>
            <sz val="12"/>
            <color indexed="81"/>
            <rFont val="Tahoma"/>
            <family val="2"/>
          </rPr>
          <t>Date of the latest internal audit report assessing at least part of the policies and procedures for monitoring and analysing business relationships (including transaction monitoring) – including tests carried out by an external expert as referred to in Article 9(2)(b) AMLR in the absence of an independent audit function.
Indicate the audit report signing date if available or end of the audit period (report its start in case of an ongoing audit).</t>
        </r>
      </text>
    </comment>
    <comment ref="Q5" authorId="0" shapeId="0" xr:uid="{8690D1BF-4243-446F-91C2-B1FB999ADD10}">
      <text>
        <r>
          <rPr>
            <sz val="12"/>
            <color indexed="81"/>
            <rFont val="Tahoma"/>
            <family val="2"/>
          </rPr>
          <t>Date of the latest internal audit report assessing the policies and procedures for suspicious transaction or activity reporting – including tests carried out by an external expert as referred to in Article 9(2)(b) AMLR in the absence of an independent audit function.
Indicate the audit report signing date if available or at the end of the audit period (report its start in case of an ongoing audit).</t>
        </r>
      </text>
    </comment>
    <comment ref="R5" authorId="0" shapeId="0" xr:uid="{3F1010BA-4E05-4C41-894E-2909A608BEE2}">
      <text>
        <r>
          <rPr>
            <sz val="12"/>
            <color indexed="81"/>
            <rFont val="Tahoma"/>
            <family val="2"/>
          </rPr>
          <t>Date of the latest internal audit report assessing the record-keeping policies and procedures – including tests carried out by an external expert as referred to in Article 9(2)(b) AMLR in the absence of an independent audit function.
Indicate the audit report signing date if available or end of the audit period (report its start in case of an ongoing audit).</t>
        </r>
      </text>
    </comment>
    <comment ref="S5" authorId="0" shapeId="0" xr:uid="{D1769C8D-50FE-4530-8516-F25CF9B9A1AD}">
      <text>
        <r>
          <rPr>
            <sz val="12"/>
            <color indexed="81"/>
            <rFont val="Tahoma"/>
            <family val="2"/>
          </rPr>
          <t>Date of the latest internal audit report assessing the human and material resources dedicated to AML/CFT – including tests carried out by an external expert as referred to in Article 9(2)(b) AMLR in the absence of an independent audit function.
Indicate the audit report signing date if available or at the end of the audit period (report its start in case of an ongoing audit).</t>
        </r>
      </text>
    </comment>
    <comment ref="T5" authorId="0" shapeId="0" xr:uid="{0D8FF255-F4BE-45A1-BC23-2436420B024E}">
      <text>
        <r>
          <rPr>
            <sz val="12"/>
            <color indexed="81"/>
            <rFont val="Tahoma"/>
            <family val="2"/>
          </rPr>
          <t>Date of the latest internal audit report assessing the organisation of the AML/CFT system, governance and reporting to management bodies – including tests carried out by an external expert as referred to in Article 9(2)(b) AMLR in the absence of an independent audit function.
Indicate the audit report signing date if available or end of the audit period (report its start in case of an ongoing audit).</t>
        </r>
      </text>
    </comment>
    <comment ref="B8" authorId="1" shapeId="0" xr:uid="{8A10D95F-2461-47A2-B803-0A07C8DEA3D2}">
      <text>
        <r>
          <rPr>
            <sz val="12"/>
            <color indexed="81"/>
            <rFont val="Calibri"/>
            <family val="2"/>
          </rPr>
          <t>Only available values selected from drop down list allowed</t>
        </r>
      </text>
    </comment>
    <comment ref="C8" authorId="1" shapeId="0" xr:uid="{90063638-C173-4212-858B-C08EE1EBAAB2}">
      <text>
        <r>
          <rPr>
            <sz val="12"/>
            <color indexed="81"/>
            <rFont val="Calibri"/>
            <family val="2"/>
          </rPr>
          <t>Only available values selected from drop down list allowed</t>
        </r>
      </text>
    </comment>
    <comment ref="D8" authorId="1" shapeId="0" xr:uid="{19455D2A-4808-4975-B76D-0784F1A816C1}">
      <text>
        <r>
          <rPr>
            <sz val="12"/>
            <color indexed="81"/>
            <rFont val="Calibri"/>
            <family val="2"/>
          </rPr>
          <t>Only available values selected from drop down list allowed</t>
        </r>
      </text>
    </comment>
    <comment ref="E8" authorId="1" shapeId="0" xr:uid="{A83E685D-5A89-4336-AE2C-8AF6D58235DF}">
      <text>
        <r>
          <rPr>
            <sz val="12"/>
            <color indexed="81"/>
            <rFont val="Calibri"/>
            <family val="2"/>
          </rPr>
          <t>Only available values selected from drop down list allowed</t>
        </r>
      </text>
    </comment>
    <comment ref="F8" authorId="1" shapeId="0" xr:uid="{D19FE89F-6049-4BDB-85D5-A4263AC1BAB8}">
      <text>
        <r>
          <rPr>
            <sz val="12"/>
            <color indexed="81"/>
            <rFont val="Calibri"/>
            <family val="2"/>
          </rPr>
          <t>Only available values selected from drop down list allowed</t>
        </r>
      </text>
    </comment>
    <comment ref="G8" authorId="1" shapeId="0" xr:uid="{7AC988E6-DA5C-4610-AA7A-C77C69681A62}">
      <text>
        <r>
          <rPr>
            <sz val="12"/>
            <color indexed="81"/>
            <rFont val="Calibri"/>
            <family val="2"/>
          </rPr>
          <t>Only available values selected from drop down list allowed</t>
        </r>
      </text>
    </comment>
    <comment ref="H8" authorId="1" shapeId="0" xr:uid="{421BC5A8-E060-4ABD-A4F6-5F4D2D095AF4}">
      <text>
        <r>
          <rPr>
            <sz val="12"/>
            <color indexed="81"/>
            <rFont val="Calibri"/>
            <family val="2"/>
          </rPr>
          <t>Only available values selected from drop down list allowed</t>
        </r>
      </text>
    </comment>
    <comment ref="I8" authorId="1" shapeId="0" xr:uid="{79F2D520-E3DD-4E03-AF46-99E3974C44D8}">
      <text>
        <r>
          <rPr>
            <sz val="12"/>
            <color indexed="81"/>
            <rFont val="Calibri"/>
            <family val="2"/>
          </rPr>
          <t>Only available values selected from drop down list allowed</t>
        </r>
      </text>
    </comment>
    <comment ref="J8" authorId="1" shapeId="0" xr:uid="{9DF61F58-5D95-4ADF-AE12-2B5B95DEA14E}">
      <text>
        <r>
          <rPr>
            <sz val="12"/>
            <color indexed="81"/>
            <rFont val="Calibri"/>
            <family val="2"/>
          </rPr>
          <t>Only available values selected from drop down list allowed</t>
        </r>
      </text>
    </comment>
    <comment ref="K8" authorId="1" shapeId="0" xr:uid="{AC837535-1312-431A-A43D-7F0E55E7B80D}">
      <text>
        <r>
          <rPr>
            <sz val="12"/>
            <color indexed="81"/>
            <rFont val="Calibri"/>
            <family val="2"/>
          </rPr>
          <t>Only available values selected from drop down list allowed</t>
        </r>
      </text>
    </comment>
    <comment ref="L8" authorId="1" shapeId="0" xr:uid="{7D88110E-7033-4C1C-B3AF-436194DE5A42}">
      <text>
        <r>
          <rPr>
            <sz val="12"/>
            <color indexed="81"/>
            <rFont val="Calibri"/>
            <family val="2"/>
          </rPr>
          <t>Shall be entered as YYYY-MM-DD. For example, 1st February 2025 shall be entered as 2025-02-01</t>
        </r>
      </text>
    </comment>
    <comment ref="M8" authorId="1" shapeId="0" xr:uid="{681C2B7A-5CCD-470A-9D1A-F350E2338157}">
      <text>
        <r>
          <rPr>
            <sz val="12"/>
            <color indexed="81"/>
            <rFont val="Calibri"/>
            <family val="2"/>
          </rPr>
          <t>Shall be entered as YYYY-MM-DD. For example, 1st February 2025 shall be entered as 2025-02-01</t>
        </r>
      </text>
    </comment>
    <comment ref="N8" authorId="1" shapeId="0" xr:uid="{40534E7D-4934-47D5-9772-FDFA1CBB6A52}">
      <text>
        <r>
          <rPr>
            <sz val="12"/>
            <color indexed="81"/>
            <rFont val="Calibri"/>
            <family val="2"/>
          </rPr>
          <t>Shall be entered as YYYY-MM-DD. For example, 1st February 2025 shall be entered as 2025-02-01</t>
        </r>
      </text>
    </comment>
    <comment ref="O8" authorId="1" shapeId="0" xr:uid="{B3FFC84E-00DA-46D3-A78C-04EBDDB53036}">
      <text>
        <r>
          <rPr>
            <sz val="12"/>
            <color indexed="81"/>
            <rFont val="Calibri"/>
            <family val="2"/>
          </rPr>
          <t>Shall be entered as YYYY-MM-DD. For example, 1st February 2025 shall be entered as 2025-02-01</t>
        </r>
      </text>
    </comment>
    <comment ref="P8" authorId="1" shapeId="0" xr:uid="{5087581D-2C11-4867-9055-98B4CA35BCD5}">
      <text>
        <r>
          <rPr>
            <sz val="12"/>
            <color indexed="81"/>
            <rFont val="Calibri"/>
            <family val="2"/>
          </rPr>
          <t>Shall be entered as YYYY-MM-DD. For example, 1st February 2025 shall be entered as 2025-02-01</t>
        </r>
      </text>
    </comment>
    <comment ref="Q8" authorId="1" shapeId="0" xr:uid="{A1826F35-F94F-43C6-8E97-14E8D0E1DB52}">
      <text>
        <r>
          <rPr>
            <sz val="12"/>
            <color indexed="81"/>
            <rFont val="Calibri"/>
            <family val="2"/>
          </rPr>
          <t>Shall be entered as YYYY-MM-DD. For example, 1st February 2025 shall be entered as 2025-02-01</t>
        </r>
      </text>
    </comment>
    <comment ref="R8" authorId="1" shapeId="0" xr:uid="{8DCA47C5-F59A-4DB9-A71D-8749031EBD55}">
      <text>
        <r>
          <rPr>
            <sz val="12"/>
            <color indexed="81"/>
            <rFont val="Calibri"/>
            <family val="2"/>
          </rPr>
          <t>Shall be entered as YYYY-MM-DD. For example, 1st February 2025 shall be entered as 2025-02-01</t>
        </r>
      </text>
    </comment>
    <comment ref="S8" authorId="1" shapeId="0" xr:uid="{867338B3-7C10-4C91-AA94-6491EDF7C1A7}">
      <text>
        <r>
          <rPr>
            <sz val="12"/>
            <color indexed="81"/>
            <rFont val="Calibri"/>
            <family val="2"/>
          </rPr>
          <t>Shall be entered as YYYY-MM-DD. For example, 1st February 2025 shall be entered as 2025-02-01</t>
        </r>
      </text>
    </comment>
    <comment ref="T8" authorId="1" shapeId="0" xr:uid="{261C2FCA-32DE-4F05-B382-541DEA9FB90E}">
      <text>
        <r>
          <rPr>
            <sz val="12"/>
            <color indexed="81"/>
            <rFont val="Calibri"/>
            <family val="2"/>
          </rPr>
          <t>Shall be entered as YYYY-MM-DD. For example, 1st February 2025 shall be entered as 2025-02-01</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FEE977D6-F958-45A3-8DE3-29C036B5D8BD}">
      <text>
        <r>
          <rPr>
            <sz val="12"/>
            <color indexed="81"/>
            <rFont val="Tahoma"/>
            <family val="2"/>
          </rPr>
          <t>Template Remarks
This template (cluster of datapoints) is applicable for all sectors.
Business Wide Risk Assessment (BWRA) as referred to in Article 10 AMLR at the end of the reference period.
Customer Risk Assessment (CRA): Number of customers per ML/TF risk category are divided in four risk categories this exercise (low risk, medium-low risk, medium-high risk, high-risk)
In case an entity uses three risk categories
Low risk -&gt; Low risk
Medium risk -&gt; Medium-low risk
High risk -&gt; High risk
In case an entity uses five risk categories
Low risk -&gt; Low risk
Medium-low risk -&gt; Low risk
Medium-high risk -&gt; Medium-low risk
High risk -&gt; Medium-high risk
Ultra/very high risk -&gt; High risk</t>
        </r>
      </text>
    </comment>
    <comment ref="B5" authorId="0" shapeId="0" xr:uid="{AEEFBB05-C22F-4929-BBAD-EA6A2BA99B38}">
      <text>
        <r>
          <rPr>
            <sz val="12"/>
            <color indexed="81"/>
            <rFont val="Tahoma"/>
            <family val="2"/>
          </rPr>
          <t>For this exercise, reference should be made to approval by the management body in its management function, in line with Article 10(2) AMLR.
As BWRA is usually approved by the parent undertaking for the whole group, obliged reporting entities that are different from the parent undertaking are expected to report the same information as the parent undertaking.
Conceptually speaking, the understanding of datapoints C0010 and C0020 is easier when you follow this logic: first, check whether the management body in its management function has approved the BWRA, as per datapoint C0020; second, if the answer to C0020 is “Yes”, indicate in C0010 the exact date of the approval.
Indicate the exact date of the last approval of the BWRA by the management body in its management function, even if it predates the reference year (2025).</t>
        </r>
      </text>
    </comment>
    <comment ref="C5" authorId="0" shapeId="0" xr:uid="{8346778E-8D8A-424D-823F-09415E085114}">
      <text>
        <r>
          <rPr>
            <sz val="12"/>
            <color indexed="81"/>
            <rFont val="Tahoma"/>
            <family val="2"/>
          </rPr>
          <t>For this exercise, reference should be made to approval by the management body in its management function, in line with Article 10(2) AMLR. For the purpose of this datapoint, senior management approval should be understood as the approval by the management body in its management function.
Conceptually speaking, the understanding of datapoints C0010 and C0020 is easier when you follow this logic: first, check whether the management body in its management function has approved the BWRA, as per datapoint C0020; second, if the answer to C0020 is “Yes”, indicate in C0010 the exact date of the approval.
As BWRA is usually approved by the parent undertaking for the whole group, obliged reporting entities that are different from the parent undertaking are expected to report the same information as the parent undertaking.
Indicate whether the reporting entity has in place BWRA approved by the management body in its management function.</t>
        </r>
      </text>
    </comment>
    <comment ref="D5" authorId="0" shapeId="0" xr:uid="{DEDBEF25-F27A-4598-B1A2-0883359C070F}">
      <text>
        <r>
          <rPr>
            <sz val="12"/>
            <color indexed="81"/>
            <rFont val="Tahoma"/>
            <family val="2"/>
          </rPr>
          <t>The update refers to the CRA methodology and not to the update of each customer risk score. Minor adjustments do not count as updates. In case of outsourcing to third parties, report the date of the third party's last CRA update.</t>
        </r>
      </text>
    </comment>
    <comment ref="E5" authorId="0" shapeId="0" xr:uid="{58165834-CC4A-42E5-B12E-E512F42E58EA}">
      <text>
        <r>
          <rPr>
            <sz val="12"/>
            <color indexed="81"/>
            <rFont val="Tahoma"/>
            <family val="2"/>
          </rPr>
          <t>Number of customers classified as low risk according to the CRA methodology, as of the end of the reference year.</t>
        </r>
      </text>
    </comment>
    <comment ref="F5" authorId="0" shapeId="0" xr:uid="{DA43EC5D-EA17-4C40-B9A3-AEB6F49806D8}">
      <text>
        <r>
          <rPr>
            <sz val="12"/>
            <color indexed="81"/>
            <rFont val="Tahoma"/>
            <family val="2"/>
          </rPr>
          <t>Indicate the number of customers classified as medium-low risk according to the CRA methodology, as of the end of the reference year.</t>
        </r>
      </text>
    </comment>
    <comment ref="G5" authorId="0" shapeId="0" xr:uid="{A2B57110-0FAF-4BC2-B502-3F9DA81C805B}">
      <text>
        <r>
          <rPr>
            <sz val="12"/>
            <color indexed="81"/>
            <rFont val="Tahoma"/>
            <family val="2"/>
          </rPr>
          <t>Indicate the number of customers classified as medium- high risk according to the CRA methodology, as of the end of the reference year.</t>
        </r>
      </text>
    </comment>
    <comment ref="H5" authorId="0" shapeId="0" xr:uid="{EA231163-1703-4B7C-98C2-7959D18F5A2D}">
      <text>
        <r>
          <rPr>
            <sz val="12"/>
            <color indexed="81"/>
            <rFont val="Tahoma"/>
            <family val="2"/>
          </rPr>
          <t>Indicate the number of customers classified as high risk according to the CRA methodology, as of the end of the reference year.</t>
        </r>
      </text>
    </comment>
    <comment ref="B8" authorId="1" shapeId="0" xr:uid="{48F194C3-67AC-4D29-8BF3-F646DE8E21FE}">
      <text>
        <r>
          <rPr>
            <sz val="12"/>
            <color indexed="81"/>
            <rFont val="Calibri"/>
            <family val="2"/>
          </rPr>
          <t>Shall be entered as YYYY-MM-DD. For example, 1st February 2025 shall be entered as 2025-02-01</t>
        </r>
      </text>
    </comment>
    <comment ref="C8" authorId="1" shapeId="0" xr:uid="{3E9CA7EB-E388-422C-BD0F-3DA81A10944A}">
      <text>
        <r>
          <rPr>
            <sz val="12"/>
            <color indexed="81"/>
            <rFont val="Calibri"/>
            <family val="2"/>
          </rPr>
          <t>Only available values selected from drop down list allowed</t>
        </r>
      </text>
    </comment>
    <comment ref="D8" authorId="1" shapeId="0" xr:uid="{879A6D28-FCE0-4254-9854-D8AAD9DF164E}">
      <text>
        <r>
          <rPr>
            <sz val="12"/>
            <color indexed="81"/>
            <rFont val="Calibri"/>
            <family val="2"/>
          </rPr>
          <t>Shall be entered as YYYY-MM-DD. For example, 1st February 2025 shall be entered as 2025-02-01</t>
        </r>
      </text>
    </comment>
    <comment ref="E8" authorId="1" shapeId="0" xr:uid="{F6BA3D25-1F5A-4392-B82E-B1F4C11CB8E3}">
      <text>
        <r>
          <rPr>
            <sz val="12"/>
            <color indexed="81"/>
            <rFont val="Calibri"/>
            <family val="2"/>
          </rPr>
          <t>Shall be entered without decimal points, symbols, separators. For example, 1K shall be entered as 1000</t>
        </r>
      </text>
    </comment>
    <comment ref="F8" authorId="1" shapeId="0" xr:uid="{6DEDD0C1-9ABF-446D-AD4E-F83563573920}">
      <text>
        <r>
          <rPr>
            <sz val="12"/>
            <color indexed="81"/>
            <rFont val="Calibri"/>
            <family val="2"/>
          </rPr>
          <t>Shall be entered without decimal points, symbols, separators. For example, 1K shall be entered as 1000</t>
        </r>
      </text>
    </comment>
    <comment ref="G8" authorId="1" shapeId="0" xr:uid="{1DC9E513-5732-43FE-9C06-43330204C984}">
      <text>
        <r>
          <rPr>
            <sz val="12"/>
            <color indexed="81"/>
            <rFont val="Calibri"/>
            <family val="2"/>
          </rPr>
          <t>Shall be entered without decimal points, symbols, separators. For example, 1K shall be entered as 1000</t>
        </r>
      </text>
    </comment>
    <comment ref="H8" authorId="1" shapeId="0" xr:uid="{0F199C5C-122C-4AFF-9C81-651C03240ADF}">
      <text>
        <r>
          <rPr>
            <sz val="12"/>
            <color indexed="81"/>
            <rFont val="Calibri"/>
            <family val="2"/>
          </rPr>
          <t>Shall be entered without decimal points, symbols, separators. For example, 1K shall be entered as 1000</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E6A780D4-6E23-4635-A8F5-6D1B6E0D7F76}">
      <text>
        <r>
          <rPr>
            <sz val="12"/>
            <color indexed="81"/>
            <rFont val="Tahoma"/>
            <family val="2"/>
          </rPr>
          <t>Template Remarks
This template (cluster of datapoints) is applicable for all sectors.
Please refer to the definition of a customer and transaction provided in the annex.</t>
        </r>
      </text>
    </comment>
    <comment ref="B5" authorId="0" shapeId="0" xr:uid="{4A181002-F470-469A-8E7A-3B6696083900}">
      <text>
        <r>
          <rPr>
            <sz val="12"/>
            <color indexed="81"/>
            <rFont val="Tahoma"/>
            <family val="2"/>
          </rPr>
          <t>Indicate the number of customers that are legal entities, legal arrangements or trusts whose beneficial owners have not been identified, as of the end of the reference year.
As per Article 2(1)(28) AMLR, ‘beneficial owner’ means “any natural person who ultimately owns or controls a legal entity or an express trust or similar legal arrangement”.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
Beneficial owners identified through consultation of public registers or other reliable national systems that contain the necessary information shall be counted as being identified for the purpose of reporting this datapoint.
In case a legal arrangement or trust has several BOs not all of which have been identified, it shall be reported as “BO not identified” for the purpose of this datapoint.</t>
        </r>
      </text>
    </comment>
    <comment ref="C5" authorId="0" shapeId="0" xr:uid="{46462BF2-34C1-4D9D-99FF-CA76908C8093}">
      <text>
        <r>
          <rPr>
            <sz val="12"/>
            <color indexed="81"/>
            <rFont val="Tahoma"/>
            <family val="2"/>
          </rPr>
          <t>Indicate the number of customers that are legal entities, legal arrangements or trusts whose beneficial owners have been identified but the identity of whom has not been verified, as of the end of the reference year.
As per Article 2(1)(28) AMLR, ‘beneficial owner’ means “any natural person who ultimately owns or controls a legal entity or an express trust or similar legal arrangement”.
For the purposes of this data point, “verified” means that the reporting obliged entity has taken reasonable measures to verify the identity of the beneficial owner, using reliable documents, data or information, in accordance with Article 20(1)(b) and Article 22 AMLR. This includes consultation of the central register(s) as an additional verification step, in accordance with Article 22(7) AMLR.
Accordingly, this data point should include customers where the beneficial owner(s) have been identified, but the reporting obliged entity has not yet completed the verification of the beneficial owner’s identity in line with the above requirements, as of the end of the reference year.
For the purposes of this data point, senior managing officials (SMOs) reported in place of the beneficial owners in circumstances where no natural person is identifiable as ultimately owning or exercising control over an entity (in accordance with Article 22(2) AMLR) shall not be treated as beneficial owners and shall not be counted under this datapoint. This is consistent with Recital 125 AMLR.</t>
        </r>
      </text>
    </comment>
    <comment ref="D5" authorId="0" shapeId="0" xr:uid="{690E7D2C-8086-459C-B6D0-42B4E3A4C059}">
      <text>
        <r>
          <rPr>
            <sz val="12"/>
            <color indexed="81"/>
            <rFont val="Tahoma"/>
            <family val="2"/>
          </rPr>
          <t>Indicate the number of customers (both natural and legal persons) for which no identity document (or equivalent document or non-face-to-face measure) is recorded as of the end of the reference year.
This includes:
- Out-of-date identity documents (or equivalent document or non-face-to-face masure)
- Identity documents (or equivalent) for which the recorded copy has been found to be unreadable or otherwise corrupted</t>
        </r>
      </text>
    </comment>
    <comment ref="E5" authorId="0" shapeId="0" xr:uid="{5535D95D-AE40-41CF-AF86-F3B8FE3A7BE9}">
      <text>
        <r>
          <rPr>
            <sz val="12"/>
            <color indexed="81"/>
            <rFont val="Tahoma"/>
            <family val="2"/>
          </rPr>
          <t>Indicate the number of customers (both natural and legal persons) whose CDD data and information is not yet in line with the requirements of Article 20 AMLR as listed in Section B of Annex I, as of the end of the reference year.
Be aware that this data points shall not be used for the purpose of the first selection process referred to in Article 13(4) of AMLAR (the selection data collection in 2027).</t>
        </r>
      </text>
    </comment>
    <comment ref="F5" authorId="0" shapeId="0" xr:uid="{C508473C-9060-4B22-8737-A8D472DC298D}">
      <text>
        <r>
          <rPr>
            <sz val="12"/>
            <color indexed="81"/>
            <rFont val="Tahoma"/>
            <family val="2"/>
          </rPr>
          <t>Indicate the number of customers (both natural and legal persons) without ML/TF risk profile (excluding customers with whom the reporting obliged entity does not have a business relationship), as of the end of the reference year.</t>
        </r>
      </text>
    </comment>
    <comment ref="G5" authorId="0" shapeId="0" xr:uid="{945B4B06-0E9A-4579-8198-F9BBAB776F79}">
      <text>
        <r>
          <rPr>
            <sz val="12"/>
            <color indexed="81"/>
            <rFont val="Tahoma"/>
            <family val="2"/>
          </rPr>
          <t>Indicate the number of customers (both natural persons and legal entities) for whom a review of customer information was due, in accordance with the reporting obliged entity's AML/CFT policies and procedures regarding ongoing monitoring obligations, during the reference year.
For the purposes of this exercise, and in accordance with Article 26(2)-(3) AMLR, this data point should capture both periodic (risk-based) reviews and event-driven reviews/updates triggered by relevant changes or newly acquired relevant information.</t>
        </r>
      </text>
    </comment>
    <comment ref="H5" authorId="0" shapeId="0" xr:uid="{7D69B8C7-4151-4BFC-AAFF-98FD6B469913}">
      <text>
        <r>
          <rPr>
            <sz val="12"/>
            <color indexed="81"/>
            <rFont val="Tahoma"/>
            <family val="2"/>
          </rPr>
          <t>Indicate the number of customers (both natural persons and legal entities) for whom a review of customer information was due during the reference year (as per data point C0060 above), in accordance with the reporting obliged entity’s AML/CFT policies and procedures regarding ongoing monitoring obligations, and whose information was effectively reviewed and, where relevant, updated during the reference year.
For the purposes of this exercise, and in accordance with Article 26(2)-(3) AMLR, this data point should capture both periodic (risk-based) reviews and event-driven reviews/updates triggered by relevant changes or newly acquired relevant information.</t>
        </r>
      </text>
    </comment>
    <comment ref="B8" authorId="1" shapeId="0" xr:uid="{AD1A4B32-93CA-4FE9-AB88-B7AB05FF6D2E}">
      <text>
        <r>
          <rPr>
            <sz val="12"/>
            <color indexed="81"/>
            <rFont val="Calibri"/>
            <family val="2"/>
          </rPr>
          <t>Shall be entered without decimal points, symbols, separators. For example, 1K shall be entered as 1000</t>
        </r>
      </text>
    </comment>
    <comment ref="C8" authorId="1" shapeId="0" xr:uid="{BB0233FA-392F-4313-9CDE-24C422974B74}">
      <text>
        <r>
          <rPr>
            <sz val="12"/>
            <color indexed="81"/>
            <rFont val="Calibri"/>
            <family val="2"/>
          </rPr>
          <t>Shall be entered without decimal points, symbols, separators. For example, 1K shall be entered as 1000</t>
        </r>
      </text>
    </comment>
    <comment ref="D8" authorId="1" shapeId="0" xr:uid="{F71B7EAB-1E87-4565-9EB8-0DF4FC437A9F}">
      <text>
        <r>
          <rPr>
            <sz val="12"/>
            <color indexed="81"/>
            <rFont val="Calibri"/>
            <family val="2"/>
          </rPr>
          <t>Shall be entered without decimal points, symbols, separators. For example, 1K shall be entered as 1000</t>
        </r>
      </text>
    </comment>
    <comment ref="E8" authorId="1" shapeId="0" xr:uid="{8A242DCD-033B-4410-9322-1631F0D4842D}">
      <text>
        <r>
          <rPr>
            <sz val="12"/>
            <color indexed="81"/>
            <rFont val="Calibri"/>
            <family val="2"/>
          </rPr>
          <t>Shall be entered without decimal points, symbols, separators. For example, 1K shall be entered as 1000</t>
        </r>
      </text>
    </comment>
    <comment ref="F8" authorId="1" shapeId="0" xr:uid="{88C8AA08-392E-4916-94D3-E401C4CFA6D2}">
      <text>
        <r>
          <rPr>
            <sz val="12"/>
            <color indexed="81"/>
            <rFont val="Calibri"/>
            <family val="2"/>
          </rPr>
          <t>Shall be entered without decimal points, symbols, separators. For example, 1K shall be entered as 1000</t>
        </r>
      </text>
    </comment>
    <comment ref="G8" authorId="1" shapeId="0" xr:uid="{D8395FE0-52F2-45FD-8594-5AEFF919FF6B}">
      <text>
        <r>
          <rPr>
            <sz val="12"/>
            <color indexed="81"/>
            <rFont val="Calibri"/>
            <family val="2"/>
          </rPr>
          <t>Shall be entered without decimal points, symbols, separators. For example, 1K shall be entered as 1000</t>
        </r>
      </text>
    </comment>
    <comment ref="H8" authorId="1" shapeId="0" xr:uid="{B7FCBA89-45B4-4619-BE2F-CB62E3D83DAF}">
      <text>
        <r>
          <rPr>
            <sz val="12"/>
            <color indexed="81"/>
            <rFont val="Calibri"/>
            <family val="2"/>
          </rPr>
          <t>Shall be entered without decimal points, symbols, separators. For example, 1K shall be entered as 1000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6495B26B-2688-4C71-A469-3A6AF1252010}">
      <text>
        <r>
          <rPr>
            <sz val="12"/>
            <color indexed="81"/>
            <rFont val="Tahoma"/>
            <family val="2"/>
          </rPr>
          <t>Template Remarks
This template is applicable for all sectors (unless otherwise mentioned in the definition of the datapoint).
In the RTS the datapoints from C0020 to C0050 are required per country (see also mapping in Annex 1). These datapoints are moved to the Geography template (AML.05.01). For the purpose of completeness, these datapoints are mentioned in this template as well, but now as totals within an obliged entity.</t>
        </r>
      </text>
    </comment>
    <comment ref="B5" authorId="0" shapeId="0" xr:uid="{693B76CC-C81D-4A7D-8E3F-2FCF354AE27C}">
      <text>
        <r>
          <rPr>
            <sz val="12"/>
            <color indexed="81"/>
            <rFont val="Tahoma"/>
            <family val="2"/>
          </rPr>
          <t>Indicate number of customers as of end of the reference year. See the definition of customer in Annex 2.
‘Walk-in customers’ should be excluded (see C0150) from this datapoint for the purpose of this testing exercise.</t>
        </r>
      </text>
    </comment>
    <comment ref="C5" authorId="0" shapeId="0" xr:uid="{72268D13-0F6E-4430-8D4A-DAA1AE7697E9}">
      <text>
        <r>
          <rPr>
            <sz val="12"/>
            <color indexed="81"/>
            <rFont val="Tahoma"/>
            <family val="2"/>
          </rPr>
          <t>Total of Natural Persons customers, as of end of the reference year.
This datapoint is a subset of datapoint C0010 above. ‘Walk-in customers’ should therefore be excluded (see C0150) from this datapoint for the purpose of this testing exercise.
Clients can be treated as natural persons unless they are legally registered as a Legal Entity. This refers to amongst others freelancers/self-employed/sole proprietorships without LE status etc.</t>
        </r>
      </text>
    </comment>
    <comment ref="D5" authorId="0" shapeId="0" xr:uid="{D8CDF34C-F53D-4EFF-81A4-3DF27F6034DC}">
      <text>
        <r>
          <rPr>
            <sz val="12"/>
            <color indexed="81"/>
            <rFont val="Tahoma"/>
            <family val="2"/>
          </rPr>
          <t>Total of Legal Entities Customers, as of end of the reference year.
For the purpose of this data collection exercise, a Legal Entity customer is an entity that has legal personality, granting it legal rights and obligations, for example the ability to enter into contracts. This therefore also includes (but is not limited to) express trust and similar legal arrangements.
This datapoint is a subset of datapoint C0010 above. ‘Walk-in customers’ should therefore be excluded (see C0150) from this datapoint for the purpose of this testing exercise.
Legal entities in the same corporate group and connected legal entities (constructed relationships) should be counted separately.</t>
        </r>
      </text>
    </comment>
    <comment ref="E5" authorId="0" shapeId="0" xr:uid="{2F10D976-9A6D-466F-BA46-2FF2A85691FB}">
      <text>
        <r>
          <rPr>
            <sz val="12"/>
            <color indexed="81"/>
            <rFont val="Tahoma"/>
            <family val="2"/>
          </rPr>
          <t>Total of Natural Person customers who are identified as: (i) politically exposed persons (PEPs), (ii) family members of PEPs, or (iii) persons known to be close associates of PEPs, as of end of the reference year.
This datapoint is a subset of datapoint C0020 above. ‘Walk-in customers’ should therefore be excluded (see C0150) from this datapoint for the purpose of this testing exercise.
See the definition of ‘PEP’, ‘family member’, and ‘person known to be close associate’ in Annex 2.</t>
        </r>
      </text>
    </comment>
    <comment ref="F5" authorId="0" shapeId="0" xr:uid="{794F8B2E-46C3-4963-9FFC-DB90F72C3B74}">
      <text>
        <r>
          <rPr>
            <sz val="12"/>
            <color indexed="81"/>
            <rFont val="Tahoma"/>
            <family val="2"/>
          </rPr>
          <t>Total of Legal Entity (LE) customers whose Beneficial Owners (BOs) include at least one politically exposed person (PEP), a family member of a PEP, or a person known to be a close associate of a PEP, as of end of the reference year.
This datapoint is a subset of datapoint C0030 above. ‘Walk-in customers’ should therefore be excluded (see C0150) from this datapoint for the purpose of this testing exercise.
See the definition of ‘PEP’, ‘family member’, and ‘person known to be close associate’ in Annex 2.
BO means any natural person who ultimately owns or controls a legal entity or an express trust or similar legal arrangement, as defined in Article 2(1), point (28), AMLR.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t>
        </r>
      </text>
    </comment>
    <comment ref="G5" authorId="0" shapeId="0" xr:uid="{09899E32-FED0-4023-9F11-C0B7BEFB0A0C}">
      <text>
        <r>
          <rPr>
            <sz val="12"/>
            <color indexed="81"/>
            <rFont val="Tahoma"/>
            <family val="2"/>
          </rPr>
          <t>This datapoint is not applicable for reporting obliged entities only acting as a LI.
Covers all customers (NP and LE) who have initiated at least one transaction or instruction during the reference year.
Such customers should only be counted once, irrespective of the number of transactions or instructions they have initiated.
Non-executed transactions that have been initiated by the customer (mere instructions) should be counted for the purpose of reporting this datapoint.
 ‘Walk-in customers’ should be excluded (see C0150) from this datapoint for the purpose of this testing exercise.
For the definition of transaction, see Annex 2</t>
        </r>
      </text>
    </comment>
    <comment ref="H5" authorId="0" shapeId="0" xr:uid="{B71F1C03-ED17-4DB3-A76B-FA4FC0CD721B}">
      <text>
        <r>
          <rPr>
            <sz val="12"/>
            <color indexed="81"/>
            <rFont val="Tahoma"/>
            <family val="2"/>
          </rPr>
          <t>Natural persons and legal persons who completed the onboarding process with the reporting obliged entity during the reference year, irrespective of the existence of any transactions.
Indicative (non-exhaustive) list of cases that should be included in the reported data:
 Customers onboarded during the reference year with whom the reporting obliged entity also terminated its business relationship during the reference year.
 Customers onboarded via agents or distributors
 Customers onboarded via third parties.
 Customers who had terminated their business relationship before or during the reference year and are re-onboarded as a customer during the reference year.
 Customers transferred from other entities in the same group.
 Customers acquired via portfolio transfers or mergers onboarded during the reference year.
Indicative (non-exhaustive) list of cases that should typically not be included in the reported data:
 Subscription of new products during the reference year by customers already onboarded before the start of the reference year.
 Dormant accounts reactivated during the reference year.
 Change in legal form of an existing legal person customer (continuing business relationship).
‘Walk-in customers’ should be excluded (see C0150) from this datapoint for the purpose of this testing exercise.</t>
        </r>
      </text>
    </comment>
    <comment ref="I5" authorId="0" shapeId="0" xr:uid="{E47EEB60-D8BC-4524-BF8E-87A2C15CE577}">
      <text>
        <r>
          <rPr>
            <sz val="12"/>
            <color indexed="81"/>
            <rFont val="Tahoma"/>
            <family val="2"/>
          </rPr>
          <t>This datapoint is not applicable for reporting obliged entities only acting as a BC and/or IF and/or AMC.
The customer enters into a business relationship with the firm in a non-face-to-face manner. Third party onboarding counts as ‘remote onboarding’ where the customer enters into a relationship in a non-face-to-face manner.
In case of multiple legal representatives using mixed methods, if the business relationship is not fully entered in a face-to-face manner, it counts as remote.
Indicate the number of new customers onboarded remotely during the reference year.
This datapoint is a subset of datapoint C0070 above. ‘Walk-in customers’ should therefore be excluded (see C0150) from this datapoint for the purpose of this testing exercise.</t>
        </r>
      </text>
    </comment>
    <comment ref="J5" authorId="0" shapeId="0" xr:uid="{72E51F43-A45F-479B-AAC7-D9ADE335FB0B}">
      <text>
        <r>
          <rPr>
            <sz val="12"/>
            <color indexed="81"/>
            <rFont val="Tahoma"/>
            <family val="2"/>
          </rPr>
          <t>This datapoint is not applicable for reporting obliged entities only acting as a BC and/or IF and/or AMC.
The customer is introduced by a third party (both subject and not subject to AML/CFT supervision) where the third party conducts in full or in parts the CDD arrangements.
Customers introduced by entities within the same group (i.e., customers for whom the obliged entity has outsourced the CDD task to an entity within the same group) must be considered as customers introduced by third parties (both subject and not subject to AML/CFT supervision).
Consistently with Article 13 of Regulation (EU) 2024/1624 (AMLR), agents and distributors are in a position comparable to that of the employees of the obliged entity. Therefore, agents and distributors shall not be considered third parties. Indicate the number of new customers onboarded during the reference year by third parties (both subject and not subject to AML/CFT supervision).
This datapoint is a subset of datapoint C0070 above. ‘Walk-in customers’ should therefore be excluded (see C0150) from this datapoint for the purpose of this testing exercise.</t>
        </r>
      </text>
    </comment>
    <comment ref="K5" authorId="0" shapeId="0" xr:uid="{F59616E7-4831-49F6-98FB-CE8BBBBFC227}">
      <text>
        <r>
          <rPr>
            <sz val="12"/>
            <color indexed="81"/>
            <rFont val="Tahoma"/>
            <family val="2"/>
          </rPr>
          <t>This datapoint is not applicable for reporting obliged entities only acting as a BC and/or IF and/or AMC.
This datapoint is a subset of datapoint C0090 above. ‘Walk-in customers’ should therefore be excluded (see C0150) from this datapoint for the purpose of this testing exercise.
Indicate the number of customers onboarded during the reference year by third parties not directly subject to AML/CFT supervision.</t>
        </r>
      </text>
    </comment>
    <comment ref="L5" authorId="0" shapeId="0" xr:uid="{6CDCB96A-9D76-46D9-B281-0BC7FF34B49E}">
      <text>
        <r>
          <rPr>
            <sz val="12"/>
            <color indexed="81"/>
            <rFont val="Tahoma"/>
            <family val="2"/>
          </rPr>
          <t>This datapoint is not applicable for reporting obliged entities only acting as a BC.
Total of Legal Entity customers that are classified as having or forming part of a complex structure, as of end of the reference year.
See the definition of ‘complex structure’ in Annex 2.
For CASPs’ customers this data point should also capture legal entities where the ownership or control structure over crypto-assets or wallets is exercised through crypto-assets specific arrangements (e.g., the use of wallet intermediaries, private-key or smart-contract-based control mechanisms mandates or comparable arrangements), particularly where these contribute to the complexity or reduced transparency of the structure.
This data point is a subset of data point C0030 above. ‘Walk-in customers’ should therefore be excluded (see C0150) from this datapoint for the purpose of this testing exercise.</t>
        </r>
      </text>
    </comment>
    <comment ref="M5" authorId="0" shapeId="0" xr:uid="{EE060429-8828-4C07-9BDB-FF1AD82DD3A4}">
      <text>
        <r>
          <rPr>
            <sz val="12"/>
            <color indexed="81"/>
            <rFont val="Tahoma"/>
            <family val="2"/>
          </rPr>
          <t>As of end of the reference year.
A ‘high-risk activity’ should include, at least, the activities mentioned under Annex III of AMLR :
(1) Customer risk factors:
(a) the business relationship or occasional transaction is conducted in unusual circumstances;
(b) customers that are resident in geographical areas of higher risk as set out in point (3);
(c) legal persons or legal arrangements that are personal asset-holding vehicles;
(d) corporate entities that have nominee shareholders or shares in bearer form;
(e) businesses that are cash-intensive;
(f) the ownership structure of the company appears unusual or excessively complex given the nature of the company’s business;
(g) customer is a third-country national who applies for residence rights in a Member State in exchange of any kind of investment, including capital transfers, purchase or renting of property, investment in government bonds,
(h) investment in corporate entities, donation or endowment of an activity contributing to the public good and contributions to the state budget;
(i) customer is a legal entity or arrangement created or set up in a jurisdiction in which it has no real economic activity;
(j) substantial economic presence or apparent economic rationale;
(k) customer is directly or indirectly owned by one or several entities or arrangements under point (h);
(2) Product, service, transaction or delivery channel risk factors:
(a) private banking;
(b) products or transactions that might favour anonymity;
(c) payment received from unknown or unassociated third parties;
(d) new products and new business practices, including new delivery mechanism, and the use of new or developing technologies for both new and pre-existing products;
(e) transactions related to oil, arms, precious metals or stones, tobacco products, cultural artefacts and other items of archaeological, historical, cultural and religious importance, or of rare scientific value, as well as ivory and protected species;
(3) Geographical risk factors:
(a) third countries subject to increased monitoring or otherwise identified by the FATF due to the compliance weaknesses in their AML/CFT systems;
(b) third countries identified by credible sources/acknowledged processes, such as mutual evaluations, detailed assessment reports or published follow-up reports, as not having effective AML/CFT systems;
(c) third countries identified by credible sources/acknowledged processes as having significant levels of corruption or other criminal activity.
Indicate number of customers with at least one high-risk activity during the reference year.
Some of the above risk-factors are not found in Annex III of the currently applicable AML Directive (Directive (EU) 2015/849 as subsequently amended) and may therefore be new to obliged entities. Where this is the case, obliged entities are nevertheless invited to provide information on this datapoint on a best effort basis.</t>
        </r>
      </text>
    </comment>
    <comment ref="N5" authorId="0" shapeId="0" xr:uid="{7F652889-9863-40F5-AAA4-64BBA93122AE}">
      <text>
        <r>
          <rPr>
            <sz val="12"/>
            <color indexed="81"/>
            <rFont val="Tahoma"/>
            <family val="2"/>
          </rPr>
          <t>This datapoint is not applicable for reporting obliged entities only acting as a BC.
Legal person customers with at least one beneficial owner resident in a non-EEA country, as of end of the reference year.
In known cases of dual residency (EEA and non-EEA), report the residence of the non-EEA country. In known cases where a BO holds residences in several non-EEA countries, report the usual place of residence as per CDD records or (if registered) the residence in the country with the highest AML/CFT risk (according to the EU list of high-risk third countries and the FATF lists). These instructions apply irrespective of any distinction between temporary or permanent residences.
As per Article 2(1)(28) AMLR, ‘beneficial owner’ means “any natural person who ultimately owns or controls a legal entity or an express trust or similar legal arrangement”.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
This data point is a subset of data point C0030 above. ‘Walk-in customers’ should therefore be excluded (see C0150) from this datapoint for the purpose of this testing exercise.</t>
        </r>
      </text>
    </comment>
    <comment ref="O5" authorId="0" shapeId="0" xr:uid="{A2C841C0-BA77-4D46-B6C4-E3EA9D206B41}">
      <text>
        <r>
          <rPr>
            <sz val="12"/>
            <color indexed="81"/>
            <rFont val="Tahoma"/>
            <family val="2"/>
          </rPr>
          <t>Customers with at least one (individual) transaction over EUR 250 from/to a non-EEA country during the reference year (initiation by either the customer or the counterparty).
In the context of this data collection Non-EEA countries refer to the counterparty’s account location (country). For clarity, this includes also non-EEA countries in the SEPA zone.
For LI: Gross premiums written/claims received/paid from/to non-EEA countries, if different from the country of residence of the policyholder.
For CASPs: Customers with cross-border activity involving non-EEA countries should be identified based on customer-initiated transactions or instructions that, within the scope of the services provided, involve counterparties, wallets, service providers or fiat on- or off-ramps associated with non-EEA jurisdictions, as identified through customer due diligence, onboarding or any other information obtained in the ordinary course of business.
For the purposes of this data point, such exposure may exist irrespective of whether a fiat transfer occurs and without requiring the conversion of crypto-asset movements into a EUR equivalent. Where fiat transfers are involved, the EUR 250 threshold applies. Where no fiat leg exists, the presence of non-EEA countries directional exposure should be reported irrespective of value. Each customer should be counted once if at least one such transaction or instruction occurred during the reference year.
‘Walk-in customers’ should be excluded (see C0150) from this datapoint for the purpose of this testing exercise.</t>
        </r>
      </text>
    </comment>
    <comment ref="P5" authorId="0" shapeId="0" xr:uid="{BF9EC90C-526D-4E4B-9ED1-AD2BA3059127}">
      <text>
        <r>
          <rPr>
            <sz val="12"/>
            <color indexed="81"/>
            <rFont val="Tahoma"/>
            <family val="2"/>
          </rPr>
          <t>This data point is not applicable for reporting obliged entities only acting as a CP and/or LI and/or IF and/or AMC and/or O.
Natural or legal person who conducted at least one occasional transaction during the reference year and have not entered into a business relationship with the obliged entity during the reference year.
For the purpose of this data collection exercise an occasional transaction means a transaction or a provision of services connected to a transaction that is not carried out as part of a business relationship as defined in Article 2(1)(19) AMLR. For the purpose of this data collection exercise, the applicable thresholds defined in Article 19 AMLR are to be referred to for identifying ‘walk-in customers’ who conducted at least one occasional transactions.</t>
        </r>
      </text>
    </comment>
    <comment ref="Q5" authorId="0" shapeId="0" xr:uid="{BBC2D975-157E-41F4-89D5-FA81BB1905A4}">
      <text>
        <r>
          <rPr>
            <sz val="12"/>
            <color indexed="81"/>
            <rFont val="Tahoma"/>
            <family val="2"/>
          </rPr>
          <t>This data point is not applicable for reporting obliged entities only acting as a CP and/or LI and/or IF and/or AMC and/or O.
This information should refer to the number of occasional transactions carried out by walk-in customers during the reference year.
For the purpose of this data collection exercise an occasional transaction means a transaction or a provision of services connected to a transaction that is not carried out as part of a business relationship as defined in Article 2(1)(19) AMLR. For the purpose of this data collection exercise, the applicable thresholds defined in Article 19 AMLR are to be referred to for counting occasional transactions.</t>
        </r>
      </text>
    </comment>
    <comment ref="R5" authorId="0" shapeId="0" xr:uid="{8EEC9960-7FAA-4EE5-8771-C5BF543F1743}">
      <text>
        <r>
          <rPr>
            <sz val="12"/>
            <color indexed="81"/>
            <rFont val="Tahoma"/>
            <family val="2"/>
          </rPr>
          <t>The FIU is the Finance Intelligence Unit of the respective country where the Obliged Entity operates or, when the Obliged Entity operates through the freedom to provide services, where its registered office is located or, if the obliged entity has no registered office, the Member State in which its head office is located. Reference to these requests can be found in article 69(1)(b) AMLR.
This information should refer to the total number of customers with a least one formal or informal self-standing (i.e. not related to an incomplete STR) request from FIUs during the reference year, even if the customer is not a customer/active anymore at the end of the reference year.
In case its implementation is complex, you can consider ‘number of customers subject to requests for information from FIU’.</t>
        </r>
      </text>
    </comment>
    <comment ref="B8" authorId="1" shapeId="0" xr:uid="{6228351F-1961-4A6C-A5F3-F9A65B2F6FDD}">
      <text>
        <r>
          <rPr>
            <sz val="12"/>
            <color indexed="81"/>
            <rFont val="Calibri"/>
            <family val="2"/>
          </rPr>
          <t>Shall be entered without decimal points, symbols, separators. For example, 1K shall be entered as 1000</t>
        </r>
      </text>
    </comment>
    <comment ref="C8" authorId="1" shapeId="0" xr:uid="{0C707A48-F705-4BD6-AFAE-5CA652D03F08}">
      <text>
        <r>
          <rPr>
            <sz val="12"/>
            <color indexed="81"/>
            <rFont val="Calibri"/>
            <family val="2"/>
          </rPr>
          <t>Shall be entered without decimal points, symbols, separators. For example, 1K shall be entered as 1000</t>
        </r>
      </text>
    </comment>
    <comment ref="D8" authorId="1" shapeId="0" xr:uid="{E4540414-2691-4EBC-A980-F644B390DA27}">
      <text>
        <r>
          <rPr>
            <sz val="12"/>
            <color indexed="81"/>
            <rFont val="Calibri"/>
            <family val="2"/>
          </rPr>
          <t>Shall be entered without decimal points, symbols, separators. For example, 1K shall be entered as 1000</t>
        </r>
      </text>
    </comment>
    <comment ref="E8" authorId="1" shapeId="0" xr:uid="{DF0A33D7-80A1-4DA4-99FC-AAB3F4E0EA1B}">
      <text>
        <r>
          <rPr>
            <sz val="12"/>
            <color indexed="81"/>
            <rFont val="Calibri"/>
            <family val="2"/>
          </rPr>
          <t>Shall be entered without decimal points, symbols, separators. For example, 1K shall be entered as 1000</t>
        </r>
      </text>
    </comment>
    <comment ref="F8" authorId="1" shapeId="0" xr:uid="{EE0D043E-1999-4302-AADF-E6612CE788E4}">
      <text>
        <r>
          <rPr>
            <sz val="12"/>
            <color indexed="81"/>
            <rFont val="Calibri"/>
            <family val="2"/>
          </rPr>
          <t>Shall be entered without decimal points, symbols, separators. For example, 1K shall be entered as 1000</t>
        </r>
      </text>
    </comment>
    <comment ref="G8" authorId="1" shapeId="0" xr:uid="{4F11CD00-FA09-4553-8F67-351C83576268}">
      <text>
        <r>
          <rPr>
            <sz val="12"/>
            <color indexed="81"/>
            <rFont val="Calibri"/>
            <family val="2"/>
          </rPr>
          <t>Shall be entered without decimal points, symbols, separators. For example, 1K shall be entered as 1000</t>
        </r>
      </text>
    </comment>
    <comment ref="H8" authorId="1" shapeId="0" xr:uid="{D121633D-33D3-4A4A-B0EE-839C5DA30705}">
      <text>
        <r>
          <rPr>
            <sz val="12"/>
            <color indexed="81"/>
            <rFont val="Calibri"/>
            <family val="2"/>
          </rPr>
          <t>Shall be entered without decimal points, symbols, separators. For example, 1K shall be entered as 1000</t>
        </r>
      </text>
    </comment>
    <comment ref="I8" authorId="1" shapeId="0" xr:uid="{DBC0A909-3055-420B-8A97-017F4A636CFE}">
      <text>
        <r>
          <rPr>
            <sz val="12"/>
            <color indexed="81"/>
            <rFont val="Calibri"/>
            <family val="2"/>
          </rPr>
          <t>Shall be entered without decimal points, symbols, separators. For example, 1K shall be entered as 1000</t>
        </r>
      </text>
    </comment>
    <comment ref="J8" authorId="1" shapeId="0" xr:uid="{822A2CD6-B28E-4570-AB65-7DC3A0FA8802}">
      <text>
        <r>
          <rPr>
            <sz val="12"/>
            <color indexed="81"/>
            <rFont val="Calibri"/>
            <family val="2"/>
          </rPr>
          <t>Shall be entered without decimal points, symbols, separators. For example, 1K shall be entered as 1000</t>
        </r>
      </text>
    </comment>
    <comment ref="K8" authorId="1" shapeId="0" xr:uid="{B1C0C783-0ECE-4508-9FA6-4277AFAF1128}">
      <text>
        <r>
          <rPr>
            <sz val="12"/>
            <color indexed="81"/>
            <rFont val="Calibri"/>
            <family val="2"/>
          </rPr>
          <t>Shall be entered without decimal points, symbols, separators. For example, 1K shall be entered as 1000</t>
        </r>
      </text>
    </comment>
    <comment ref="L8" authorId="1" shapeId="0" xr:uid="{A3510EB7-2FAB-4909-B83C-95F52502F351}">
      <text>
        <r>
          <rPr>
            <sz val="12"/>
            <color indexed="81"/>
            <rFont val="Calibri"/>
            <family val="2"/>
          </rPr>
          <t>Shall be entered without decimal points, symbols, separators. For example, 1K shall be entered as 1000</t>
        </r>
      </text>
    </comment>
    <comment ref="M8" authorId="1" shapeId="0" xr:uid="{1FBDCD45-20EC-4B97-A8AA-E09ABB3DBABB}">
      <text>
        <r>
          <rPr>
            <sz val="12"/>
            <color indexed="81"/>
            <rFont val="Calibri"/>
            <family val="2"/>
          </rPr>
          <t>Shall be entered without decimal points, symbols, separators. For example, 1K shall be entered as 1000</t>
        </r>
      </text>
    </comment>
    <comment ref="N8" authorId="1" shapeId="0" xr:uid="{3EA0E0B1-64FA-472F-840C-C6E236F29EA2}">
      <text>
        <r>
          <rPr>
            <sz val="12"/>
            <color indexed="81"/>
            <rFont val="Calibri"/>
            <family val="2"/>
          </rPr>
          <t>Shall be entered without decimal points, symbols, separators. For example, 1K shall be entered as 1000</t>
        </r>
      </text>
    </comment>
    <comment ref="O8" authorId="1" shapeId="0" xr:uid="{95FD301B-B7B2-4850-9EDC-63C0BEF16C46}">
      <text>
        <r>
          <rPr>
            <sz val="12"/>
            <color indexed="81"/>
            <rFont val="Calibri"/>
            <family val="2"/>
          </rPr>
          <t>Shall be entered without decimal points, symbols, separators. For example, 1K shall be entered as 1000</t>
        </r>
      </text>
    </comment>
    <comment ref="P8" authorId="1" shapeId="0" xr:uid="{1B5308FA-831F-4A62-95BA-76D7418A1BC3}">
      <text>
        <r>
          <rPr>
            <sz val="12"/>
            <color indexed="81"/>
            <rFont val="Calibri"/>
            <family val="2"/>
          </rPr>
          <t>Shall be entered without decimal points, symbols, separators. For example, 1K shall be entered as 1000</t>
        </r>
      </text>
    </comment>
    <comment ref="Q8" authorId="1" shapeId="0" xr:uid="{73FA8C6E-E8A8-4A3B-8DB2-4676F2459118}">
      <text>
        <r>
          <rPr>
            <sz val="12"/>
            <color indexed="81"/>
            <rFont val="Calibri"/>
            <family val="2"/>
          </rPr>
          <t>Shall be entered without decimal points, symbols, separators. For example, 1K shall be entered as 1000</t>
        </r>
      </text>
    </comment>
    <comment ref="R8" authorId="1" shapeId="0" xr:uid="{3A966998-F47B-4160-A09E-16E59500D12C}">
      <text>
        <r>
          <rPr>
            <sz val="12"/>
            <color indexed="81"/>
            <rFont val="Calibri"/>
            <family val="2"/>
          </rPr>
          <t>Shall be entered without decimal points, symbols, separators. For example, 1K shall be entered as 1000</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13E0B422-4491-4167-A1EE-D18FE9D82795}">
      <text>
        <r>
          <rPr>
            <sz val="12"/>
            <color indexed="81"/>
            <rFont val="Tahoma"/>
            <family val="2"/>
          </rPr>
          <t>Template Remarks
This template (cluster of datapoints) is applicable for all sectors (unless it is mentioned in the datapoint otherwise).
A transaction monitoring system is a system used by the obliged entity to ensure compliance with its obligation to conduct ongoing monitoring of transactions and other relevant activities, including situations where obliged entities do not process transactions or have limited transaction visibility performed by the customer throughout the course of a business relationship in accordance with Article 26 AMLR.</t>
        </r>
      </text>
    </comment>
    <comment ref="B5" authorId="0" shapeId="0" xr:uid="{DCB138D4-18F4-42ED-A857-65D70E066007}">
      <text>
        <r>
          <rPr>
            <sz val="12"/>
            <color indexed="81"/>
            <rFont val="Tahoma"/>
            <family val="2"/>
          </rPr>
          <t>Indicate whether the reporting obliged entity conducts ongoing monitoring business relationships, including transactions undertaken by the customer throughout the course of a business relationship, as required by Article 26 AMLR. This can be automated or manual, and outsourced.</t>
        </r>
      </text>
    </comment>
    <comment ref="C5" authorId="0" shapeId="0" xr:uid="{AD3BA4E9-575B-4E42-B14C-5219598DCED5}">
      <text>
        <r>
          <rPr>
            <sz val="12"/>
            <color indexed="81"/>
            <rFont val="Tahoma"/>
            <family val="2"/>
          </rPr>
          <t>Indicate whether the transaction/activity monitoring system is:
a) Not automated; a system where alerts are generated manually in order to identify transactions/activities carried out by customers that could potentially be suspicious from an AML/CFT perspective.
b) At least partially automated: a system that, as a minimum, automatically generates alerts in order to identify transactions/activities carried out by customers that could potentially be suspicious from an AML/CFT perspective.</t>
        </r>
      </text>
    </comment>
    <comment ref="D5" authorId="0" shapeId="0" xr:uid="{2308B7E0-707B-470E-9FB9-028FD802DF6F}">
      <text>
        <r>
          <rPr>
            <sz val="12"/>
            <color indexed="81"/>
            <rFont val="Tahoma"/>
            <family val="2"/>
          </rPr>
          <t>Indicate the average number of calendar days between the moment in which the transaction occurred and completion of the analysis.
For obliged reporting entities using event-driven monitoring analysis, the reported timeframe should reflect the time from when the activity became available to the entity for review to the completion of the analysis.</t>
        </r>
      </text>
    </comment>
    <comment ref="E5" authorId="0" shapeId="0" xr:uid="{B5878C30-64DA-4CA6-86E8-B0BA64C00324}">
      <text>
        <r>
          <rPr>
            <sz val="12"/>
            <color indexed="81"/>
            <rFont val="Tahoma"/>
            <family val="2"/>
          </rPr>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Number of Transactions related to the customer within the monitoring period applied in the entity’s monitoring framework.</t>
        </r>
      </text>
    </comment>
    <comment ref="F5" authorId="0" shapeId="0" xr:uid="{F84709C2-3685-45EA-9E5C-FB989C79DC2B}">
      <text>
        <r>
          <rPr>
            <sz val="12"/>
            <color indexed="81"/>
            <rFont val="Tahoma"/>
            <family val="2"/>
          </rPr>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Value of Aggregated Transactions related to the customer within the monitoring period applied in the entity’s monitoring framework.</t>
        </r>
      </text>
    </comment>
    <comment ref="G5" authorId="0" shapeId="0" xr:uid="{11C537AF-2014-44DB-8EEF-049AC2CB2073}">
      <text>
        <r>
          <rPr>
            <sz val="12"/>
            <color indexed="81"/>
            <rFont val="Tahoma"/>
            <family val="2"/>
          </rPr>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Value of Single Transactions related to the customer.</t>
        </r>
      </text>
    </comment>
    <comment ref="H5" authorId="0" shapeId="0" xr:uid="{A7536BC0-3045-4355-85B8-5B25ED63C47E}">
      <text>
        <r>
          <rPr>
            <sz val="12"/>
            <color indexed="81"/>
            <rFont val="Tahoma"/>
            <family val="2"/>
          </rPr>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Value of Aggregated Transactions within the monitoring period applied in the entity’s monitoring framework.
For the purposes of this datapoint, “counterparties” refers to the other party or parties to a transaction related to the customer as captured in the entity’s monitoring framework.</t>
        </r>
      </text>
    </comment>
    <comment ref="I5" authorId="0" shapeId="0" xr:uid="{A136E1DF-2107-4C01-86BD-6658F4A22367}">
      <text>
        <r>
          <rPr>
            <sz val="12"/>
            <color indexed="81"/>
            <rFont val="Tahoma"/>
            <family val="2"/>
          </rPr>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countries associated with transactions related to that customer. This includes deviations from the expected geographic exposure derived from the customer profile.
For the purposes of this datapoint, “countries” refers to the geographic indicators captured in the entity’s monitoring framework, such as the origin or destination of funds or the location of a counterparty’s account.</t>
        </r>
      </text>
    </comment>
    <comment ref="J5" authorId="0" shapeId="0" xr:uid="{0491E07B-CEE5-4E0C-858E-072898EEB4BB}">
      <text>
        <r>
          <rPr>
            <sz val="12"/>
            <color indexed="81"/>
            <rFont val="Tahoma"/>
            <family val="2"/>
          </rPr>
          <t>Indicate the number of alerts generated by the automated transaction monitoring system that remain open or pending analysis as of as of end of the reference year. An alert is considered 'not analysed' if a final decision (close or escalate to STR) has not yet been taken.</t>
        </r>
      </text>
    </comment>
    <comment ref="K5" authorId="0" shapeId="0" xr:uid="{971622E7-EF15-4FF4-9F00-FAE90F37647C}">
      <text>
        <r>
          <rPr>
            <sz val="12"/>
            <color indexed="81"/>
            <rFont val="Tahoma"/>
            <family val="2"/>
          </rPr>
          <t>Indicate the average time to analyse an alert during the reference year (number of days between that the alert was generated and the moment that the alert was closed)</t>
        </r>
      </text>
    </comment>
    <comment ref="L5" authorId="0" shapeId="0" xr:uid="{AF3DFC94-10EA-49C1-8EA4-8C1B14623E3B}">
      <text>
        <r>
          <rPr>
            <sz val="12"/>
            <color indexed="81"/>
            <rFont val="Tahoma"/>
            <family val="2"/>
          </rPr>
          <t>Indicate the number of alerts generated by the automated transaction monitoring systems in accordance with Article 26(1) AMLR. This should include alerts generated during the reference year even if the related STRs (if applicable) were reported during the year following the reference year.
This excludes alerts of systems exclusively meant to detect transaction subject to targeted financial sanctions or politically exposed persons.</t>
        </r>
      </text>
    </comment>
    <comment ref="M5" authorId="0" shapeId="0" xr:uid="{D2A16E83-5C30-4E11-904D-02D55D9E10E7}">
      <text>
        <r>
          <rPr>
            <sz val="12"/>
            <color indexed="81"/>
            <rFont val="Tahoma"/>
            <family val="2"/>
          </rPr>
          <t>The data to be provided here is the number of STRs initially reported during the reference year and resulting from alerts generated by the automated transaction monitoring systems in accordance with Article 26(1) AMLR.
This should include STRs initially reported during the reference year even if the related alerts from the automated system were generated during the year before the reference year.</t>
        </r>
      </text>
    </comment>
    <comment ref="N5" authorId="0" shapeId="0" xr:uid="{47CBA5FB-E739-4307-8317-DFCD6E553714}">
      <text>
        <r>
          <rPr>
            <sz val="12"/>
            <color indexed="81"/>
            <rFont val="Tahoma"/>
            <family val="2"/>
          </rPr>
          <t>This datapoint is only applicable for reporting obliged entities acting as a CI, EMI, PI, IF and CASP.
Indicate whether the entity has implemented a tool that enables it to analyse information available on distributed ledgers and generate alerts where unusual patterns or risk factors are identified, in relation to the transactions carried out by the customer.</t>
        </r>
      </text>
    </comment>
    <comment ref="O5" authorId="0" shapeId="0" xr:uid="{5E6AC64D-1F79-4676-9A2D-7ACCCA80265D}">
      <text>
        <r>
          <rPr>
            <sz val="12"/>
            <color indexed="81"/>
            <rFont val="Tahoma"/>
            <family val="2"/>
          </rPr>
          <t>Indicate the average number of days between the date of identification of potential suspicious transactions (prior to the analysis of the transaction) and the date when the transaction is reported to the FIU (after the analysis of the transaction) during the reference year.
Date of identification is the date on which a transaction reported as suspicious was first identified as inconsistent with the entity’s knowledge of the customer (pursuant to Article 26(1) AMLR), before conducting the assessment of such transactions pursuant to Article 69(2) AMLR.</t>
        </r>
      </text>
    </comment>
    <comment ref="P5" authorId="0" shapeId="0" xr:uid="{25993158-2A60-4792-BEBB-E65A0290D9C0}">
      <text>
        <r>
          <rPr>
            <sz val="12"/>
            <color indexed="81"/>
            <rFont val="Tahoma"/>
            <family val="2"/>
          </rPr>
          <t>Indicate the total number of STRs and SARs submitted to the FIU during the reference year (including manual).
The reporting of suspicions transactions should be carried out according to Article 69(1)(a) AMLR.</t>
        </r>
      </text>
    </comment>
    <comment ref="B8" authorId="1" shapeId="0" xr:uid="{9F43EC95-ECFC-4CB9-9B86-7174962C10C6}">
      <text>
        <r>
          <rPr>
            <sz val="12"/>
            <color indexed="81"/>
            <rFont val="Calibri"/>
            <family val="2"/>
          </rPr>
          <t>Only available values selected from drop down list allowed</t>
        </r>
      </text>
    </comment>
    <comment ref="C8" authorId="1" shapeId="0" xr:uid="{793C1409-7713-481E-9518-B053D9816012}">
      <text>
        <r>
          <rPr>
            <sz val="12"/>
            <color indexed="81"/>
            <rFont val="Calibri"/>
            <family val="2"/>
          </rPr>
          <t>Only available values selected from drop down list allowed</t>
        </r>
      </text>
    </comment>
    <comment ref="D8" authorId="1" shapeId="0" xr:uid="{D056F63B-4D33-4EFE-9832-25CBEF26B89A}">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E8" authorId="1" shapeId="0" xr:uid="{DF8BE9C9-3F5E-44D8-AD19-FB0606992058}">
      <text>
        <r>
          <rPr>
            <sz val="12"/>
            <color indexed="81"/>
            <rFont val="Calibri"/>
            <family val="2"/>
          </rPr>
          <t>Only available values selected from drop down list allowed</t>
        </r>
      </text>
    </comment>
    <comment ref="F8" authorId="1" shapeId="0" xr:uid="{40A50E58-7920-453A-A35C-F30B50B283A3}">
      <text>
        <r>
          <rPr>
            <sz val="12"/>
            <color indexed="81"/>
            <rFont val="Calibri"/>
            <family val="2"/>
          </rPr>
          <t>Only available values selected from drop down list allowed</t>
        </r>
      </text>
    </comment>
    <comment ref="G8" authorId="1" shapeId="0" xr:uid="{CFBA02B3-AD97-4822-8259-7C72F06CCA3A}">
      <text>
        <r>
          <rPr>
            <sz val="12"/>
            <color indexed="81"/>
            <rFont val="Calibri"/>
            <family val="2"/>
          </rPr>
          <t>Only available values selected from drop down list allowed</t>
        </r>
      </text>
    </comment>
    <comment ref="H8" authorId="1" shapeId="0" xr:uid="{D53FA1B0-54D4-4262-95D5-C2DDEDDA19BB}">
      <text>
        <r>
          <rPr>
            <sz val="12"/>
            <color indexed="81"/>
            <rFont val="Calibri"/>
            <family val="2"/>
          </rPr>
          <t>Only available values selected from drop down list allowed</t>
        </r>
      </text>
    </comment>
    <comment ref="I8" authorId="1" shapeId="0" xr:uid="{9D8292F8-B761-445A-AEF5-AF2FCC5E9E5D}">
      <text>
        <r>
          <rPr>
            <sz val="12"/>
            <color indexed="81"/>
            <rFont val="Calibri"/>
            <family val="2"/>
          </rPr>
          <t>Only available values selected from drop down list allowed</t>
        </r>
      </text>
    </comment>
    <comment ref="J8" authorId="1" shapeId="0" xr:uid="{F1BD4C5B-0985-4281-8002-9DB0A6659798}">
      <text>
        <r>
          <rPr>
            <sz val="12"/>
            <color indexed="81"/>
            <rFont val="Calibri"/>
            <family val="2"/>
          </rPr>
          <t>Shall be entered without decimal points, symbols, separators. For example, 1K shall be entered as 1000</t>
        </r>
      </text>
    </comment>
    <comment ref="K8" authorId="1" shapeId="0" xr:uid="{38E9C3D5-CA46-4703-A90E-7BD0CDDC2CF3}">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L8" authorId="1" shapeId="0" xr:uid="{4F519809-142C-4340-82A1-2BD7ED1B865E}">
      <text>
        <r>
          <rPr>
            <sz val="12"/>
            <color indexed="81"/>
            <rFont val="Calibri"/>
            <family val="2"/>
          </rPr>
          <t>Shall be entered without decimal points, symbols, separators. For example, 1K shall be entered as 1000</t>
        </r>
      </text>
    </comment>
    <comment ref="M8" authorId="1" shapeId="0" xr:uid="{DF18E727-53DF-42FB-8F5D-BA559382BE80}">
      <text>
        <r>
          <rPr>
            <sz val="12"/>
            <color indexed="81"/>
            <rFont val="Calibri"/>
            <family val="2"/>
          </rPr>
          <t>Shall be entered without decimal points, symbols, separators. For example, 1K shall be entered as 1000</t>
        </r>
      </text>
    </comment>
    <comment ref="N8" authorId="1" shapeId="0" xr:uid="{89CB451B-3641-4B21-ABDF-9BA19FAA25C0}">
      <text>
        <r>
          <rPr>
            <sz val="12"/>
            <color indexed="81"/>
            <rFont val="Calibri"/>
            <family val="2"/>
          </rPr>
          <t>Only available values selected from drop down list allowed</t>
        </r>
      </text>
    </comment>
    <comment ref="O8" authorId="1" shapeId="0" xr:uid="{8B48661E-C20E-436B-BB11-56562C72CCD1}">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P8" authorId="1" shapeId="0" xr:uid="{E07243DA-AC78-457D-A7C0-74784FBD9786}">
      <text>
        <r>
          <rPr>
            <sz val="12"/>
            <color indexed="81"/>
            <rFont val="Calibri"/>
            <family val="2"/>
          </rPr>
          <t>Shall be entered without decimal points, symbols, separators. For example, 1K shall be entered as 1000</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03583B21-2D86-47C7-806F-826F8BE699EC}">
      <text>
        <r>
          <rPr>
            <sz val="12"/>
            <color indexed="81"/>
            <rFont val="Tahoma"/>
            <family val="2"/>
          </rPr>
          <t>Template Remarks
This template (cluster of datapoints) is applicable for all sectors (unless it is mentioned in the datapoint otherwise).</t>
        </r>
      </text>
    </comment>
    <comment ref="B5" authorId="0" shapeId="0" xr:uid="{A09724EE-AC5D-4308-B312-A911D464A60D}">
      <text>
        <r>
          <rPr>
            <sz val="12"/>
            <color indexed="81"/>
            <rFont val="Tahoma"/>
            <family val="2"/>
          </rPr>
          <t>This datapoint is applicable for all sectors.
Indicate the maximum number of hours experienced over the reference period between the publication of the TFS in the Official Journal of the EU (which can be set on 23.59 of the day of publication) and the effective implementation of these changes in the institution's screening tools. Vendor‑dependent and external parties delays must be included in the number of hours reported.
The reported timeframe should reflect when updated targeted financial sanctions are effectively applied in practice by the obliged reporting entity.</t>
        </r>
      </text>
    </comment>
    <comment ref="C5" authorId="0" shapeId="0" xr:uid="{98843AF7-68C5-46B8-ABDB-0EE61987DA81}">
      <text>
        <r>
          <rPr>
            <sz val="12"/>
            <color indexed="81"/>
            <rFont val="Tahoma"/>
            <family val="2"/>
          </rPr>
          <t>This datapoint is only applicable for reporting obliged entities acting as a CI, CP, EMI, PI, CASP and O.
Indicate the number of outbound transfers for which requests were received from a counterparty (through all possible communication channels) in the transfer chain for information that is missing, incomplete or provided using inadmissible characters during the reference year.
Outbound transfer: For the purpose of this datapoint, an outbound transfer is any transfer that is not internal to the reporting entity.</t>
        </r>
      </text>
    </comment>
    <comment ref="D5" authorId="0" shapeId="0" xr:uid="{DA4187FA-62ED-437F-8D5E-C6C6A9EF1989}">
      <text>
        <r>
          <rPr>
            <sz val="12"/>
            <color indexed="81"/>
            <rFont val="Tahoma"/>
            <family val="2"/>
          </rPr>
          <t>This datapoint is only applicable for reporting obliged entities acting as a CI, CP, EMI, PI, CASP and O.
Indicate the total number of outbound transfers during the reference year.
Outbound transfer: For the purpose of this datapoint, an outbound transfer is any transfer that is not internal to the reporting entity.</t>
        </r>
      </text>
    </comment>
    <comment ref="E5" authorId="0" shapeId="0" xr:uid="{0C29EDCB-8C31-4971-9BB7-ABC2F76608DC}">
      <text>
        <r>
          <rPr>
            <sz val="12"/>
            <color indexed="81"/>
            <rFont val="Tahoma"/>
            <family val="2"/>
          </rPr>
          <t>This datapoint is only applicable for reporting obliged entities acting as a CI, CP, EMI, PI, CASP and O.
Indicate only transfers that are rejected or returned by the counterparty in the transfer chain due to information that is missing, incomplete or provided using inadmissible characters, during the reference year.
Counterparty: Any legal entity or individual that takes the opposite side of the financial transaction or contract.
Outbound transfer : For the purpose of this datapoint, an outbound transfer is any transfer that is not internal to the reporting entity.</t>
        </r>
      </text>
    </comment>
    <comment ref="B8" authorId="1" shapeId="0" xr:uid="{55DACA4E-3402-4FEA-B847-CA3D89866B00}">
      <text>
        <r>
          <rPr>
            <sz val="12"/>
            <color indexed="81"/>
            <rFont val="Calibri"/>
            <family val="2"/>
          </rPr>
          <t>Shall be entered without decimal points, symbols, separators. For example, 1K shall be entered as 1000</t>
        </r>
      </text>
    </comment>
    <comment ref="C8" authorId="1" shapeId="0" xr:uid="{46604EA8-0ED3-44E6-8C7C-4FDDA70EBD06}">
      <text>
        <r>
          <rPr>
            <sz val="12"/>
            <color indexed="81"/>
            <rFont val="Calibri"/>
            <family val="2"/>
          </rPr>
          <t>Shall be entered without decimal points, symbols, separators. For example, 1K shall be entered as 1000</t>
        </r>
      </text>
    </comment>
    <comment ref="D8" authorId="1" shapeId="0" xr:uid="{D3D87534-96E2-4D96-9EDA-2323DD71BDB4}">
      <text>
        <r>
          <rPr>
            <sz val="12"/>
            <color indexed="81"/>
            <rFont val="Calibri"/>
            <family val="2"/>
          </rPr>
          <t>Shall be entered without decimal points, symbols, separators. For example, 1K shall be entered as 1000</t>
        </r>
      </text>
    </comment>
    <comment ref="E8" authorId="1" shapeId="0" xr:uid="{80FA410C-627E-4248-99CE-DF5E1B28E2C4}">
      <text>
        <r>
          <rPr>
            <sz val="12"/>
            <color indexed="81"/>
            <rFont val="Calibri"/>
            <family val="2"/>
          </rPr>
          <t>Enter percentage in decimal form starting with 0. For example, 54% should be entered as 0.54 (using “.” or “,” as the decimal separator depending on your regional/Excel settings)</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AB6A950F-02F0-4BB2-BCC9-D77F3E0A82C6}">
      <text>
        <r>
          <rPr>
            <sz val="12"/>
            <color indexed="81"/>
            <rFont val="Tahoma"/>
            <family val="2"/>
          </rPr>
          <t>Template Remarks
This template (cluster of datapoints) is applicable for all sectors (unless it is mentioned in the datapoint otherwise).
In the context of this template, group entities are the entities that are part of the group as defined in Article 2(1)(41) and (42) AMLR, including non-EU obliged entities. Entities of the group that are not obliged entities under AMLR should be excluded from the scope.
The questions below should only be answered by parent undertakings within the meaning of Article 2(1)(42) AMLR. See Annex II of this guidance for full definitions.
Special remarks:
All “Group Reporting” datapoints below cover the provision by group entities or local AML functions of aggregated information (e.g. KPIs) or identity/transaction-level information to the group compliance function for the purposes of allowing the parent undertaking to fulfil its obligation under Article 16 AMLR to “ensure that the requirements on internal procedures, risk assessment and staff referred to in [Chapter 1, Section 1 AMLR] apply in all branches and subsidiaries of the group in the Member States and, for groups whose head office is located in the Union, in third countries”.</t>
        </r>
      </text>
    </comment>
    <comment ref="B5" authorId="0" shapeId="0" xr:uid="{0D6107E9-5084-45CB-ACF5-6265FECEC428}">
      <text>
        <r>
          <rPr>
            <sz val="12"/>
            <color indexed="81"/>
            <rFont val="Tahoma"/>
            <family val="2"/>
          </rPr>
          <t>Indicate the percentage of group entities that provided reports to the Group AML compliance on CDD during the reference year.
Examples of information included in such reports (strictly indicative):
- Customers onboarded/off-boarded (in a given period)
- Risk distribution (% LR, MR, HR)
- Number/% of: PEPs, sanctions true matches, customers with complex corporate structures
- Number/% of active customers with complete CDD
- Number/% of CDD/EDD deficiencies (missing ID, missing UBO information, expired documents, missing source of funds/wealth, PEP annual review completed/due/overdue, etc.)
- CDD data quality deficiencies
- Periodic KYC review: completed/due/overdue (total/%), overdue HR customers
- Trigger events: event-driven KYC reviews completed/due, average time to complete KYC after review
- Etc.</t>
        </r>
      </text>
    </comment>
    <comment ref="C5" authorId="0" shapeId="0" xr:uid="{34E78FD0-A67C-48AC-9246-45C4F397F466}">
      <text>
        <r>
          <rPr>
            <sz val="12"/>
            <color indexed="81"/>
            <rFont val="Tahoma"/>
            <family val="2"/>
          </rPr>
          <t>Indicate the percentage of group entities that provided reports to the Group AML compliance on ongoing monitoring during the reference year.
Examples of information included in such reports (strictly indicative):
- Total transactions monitoring alerts generated (breakdown by scenarios)
- % of alerts linked to HR customers
- Number/% of alerts closed
- Backlog of open alerts
- Average time to close/escalate alerts
- % of alerts escalated to level 2
- % of alerts resulting in STRs (breakdown by scenario)
- Number/% of false positives (breakdown by scenario)
- % of transactions involving high-risk third countries
- Etc.</t>
        </r>
      </text>
    </comment>
    <comment ref="D5" authorId="0" shapeId="0" xr:uid="{E7A5637A-3A62-49B2-8DE8-1D3F72E0D5E9}">
      <text>
        <r>
          <rPr>
            <sz val="12"/>
            <color indexed="81"/>
            <rFont val="Tahoma"/>
            <family val="2"/>
          </rPr>
          <t>Indicate the percentage of group entities that provided reports to the Group AML compliance on Suspicious Transaction Indicates (STRs) during the reference year.
Examples of information included in such reports (strictly indicative):
- Number of STRs filed (breakdown by product, business line)
- Number/% of STRs per origin (automated transactions monitoring, manual referrals, audit findings, FIU/law enforcement referrals)
- Average time from alert generation to STR filing
- Number/% of late STR filings (period)
- STR quality indicators:
    o Number/% STRs rejected internally before filing
    o Number/% returned by FIU for additional information
    o FIU feedback received (positive/negative)
    o Follow-up requests from FIU (number)
    o STRs linked to confirmed investigations (if known)
- STRs risk breakdown (% linked to HR customers, PEPs, HR jurisdictions, complex corporate structures etc.)
- STRs breakdown by underlying offense
- Customers reported by several group entities.</t>
        </r>
      </text>
    </comment>
    <comment ref="E5" authorId="0" shapeId="0" xr:uid="{26A9CA4C-E850-491A-B352-6CAACD095CA8}">
      <text>
        <r>
          <rPr>
            <sz val="12"/>
            <color indexed="81"/>
            <rFont val="Tahoma"/>
            <family val="2"/>
          </rPr>
          <t>Indicate the percentage of group entities that provided reports to the Group AML compliance on identity and transaction-level information on high-risk customers during the reference year.
This datapoint should reflect the sharing of information related to specific individual customers or specific transactions from one group entity or local AML functions to the group compliance function (e.g. for the purpose of further group-wide investigations).</t>
        </r>
      </text>
    </comment>
    <comment ref="F5" authorId="0" shapeId="0" xr:uid="{FD5C41D0-9758-4382-A18F-FBD6C8233D07}">
      <text>
        <r>
          <rPr>
            <sz val="12"/>
            <color indexed="81"/>
            <rFont val="Tahoma"/>
            <family val="2"/>
          </rPr>
          <t>Indicate the percentage of group entities that provided reports to the Group AML compliance on deficiencies during the reference year.</t>
        </r>
      </text>
    </comment>
    <comment ref="G5" authorId="0" shapeId="0" xr:uid="{2B82DB73-849D-459B-9C83-28FE500EA2BE}">
      <text>
        <r>
          <rPr>
            <sz val="12"/>
            <color indexed="81"/>
            <rFont val="Tahoma"/>
            <family val="2"/>
          </rPr>
          <t>Indicate the percentage of jurisdictions in which the group is established which were subject to reviews performed by the group AML/CFT compliance function during the three-year period comprising the reference year and the two preceding calendar years.
For calculation:
 Denominator: "100% = total number of jurisdictions where the group has obliged entities." 
 Numerator: "Number of jurisdictions where at least one compliance review was conducted in the last 3 years.
In case a compliance review covered multiple jurisdictions, these jurisdictions should be considered in assessing the percentage.
Compliance reviews: assessment of compliance of local AML-CFT frameworks with existing laws and regulations covering at least a significant part of the AML/CFT framework, including access to customer and transaction level data. This refers to initial and ongoing CDD, ongoing monitoring, STR, and targeted financial sanction screening. These compliance reviews are conducted by the compliance function.
Applies only to groups that have been existing before the start of the three-year period comprising the reference year and the two preceding calendar years.</t>
        </r>
      </text>
    </comment>
    <comment ref="H5" authorId="0" shapeId="0" xr:uid="{B85B59D9-4415-4C33-9E29-1013FEF82C4B}">
      <text>
        <r>
          <rPr>
            <sz val="12"/>
            <color indexed="81"/>
            <rFont val="Tahoma"/>
            <family val="2"/>
          </rPr>
          <t>Indicate the number of group entities in the EU/EEA for which deficiencies were identified by competent AML/CFT supervisors during the reference year.
This includes (but is not restricted to) AML/CFT control deficiencies mentioned in written compliance briefings, written warnings, and administrative sanctions such as an order subject to penalty or an administrative fine.</t>
        </r>
      </text>
    </comment>
    <comment ref="I5" authorId="0" shapeId="0" xr:uid="{E0DF6B8F-8FEB-4A45-A043-C851A0A2E0FC}">
      <text>
        <r>
          <rPr>
            <sz val="12"/>
            <color indexed="81"/>
            <rFont val="Tahoma"/>
            <family val="2"/>
          </rPr>
          <t>Indicate the number of group entities outside the EU/EEA for which deficiencies were identified by competent AML/CFT supervisors during the reference year.
This includes (but is not restricted to) AML/CFT control deficiencies mentioned in written compliance briefings, written warnings, and administrative sanctions such as an order subject to penalty or an administrative fine.</t>
        </r>
      </text>
    </comment>
    <comment ref="B8" authorId="1" shapeId="0" xr:uid="{27F931BF-1E85-4139-994F-51D1AC9E1545}">
      <text>
        <r>
          <rPr>
            <sz val="12"/>
            <color indexed="81"/>
            <rFont val="Calibri"/>
            <family val="2"/>
          </rPr>
          <t>Enter percentage in decimal form starting with 0. For example, 54% should be entered as 0.54 (using “.” or “,” as the decimal separator depending on your regional/Excel settings)</t>
        </r>
      </text>
    </comment>
    <comment ref="C8" authorId="1" shapeId="0" xr:uid="{A2361EC3-B65D-48AA-A0BF-167CD04A9DD3}">
      <text>
        <r>
          <rPr>
            <sz val="12"/>
            <color indexed="81"/>
            <rFont val="Calibri"/>
            <family val="2"/>
          </rPr>
          <t>Enter percentage in decimal form starting with 0. For example, 54% should be entered as 0.54 (using “.” or “,” as the decimal separator depending on your regional/Excel settings)</t>
        </r>
      </text>
    </comment>
    <comment ref="D8" authorId="1" shapeId="0" xr:uid="{42BFDC39-2122-40A9-BB4E-6A7086EF19CE}">
      <text>
        <r>
          <rPr>
            <sz val="12"/>
            <color indexed="81"/>
            <rFont val="Calibri"/>
            <family val="2"/>
          </rPr>
          <t>Enter percentage in decimal form starting with 0. For example, 54% should be entered as 0.54 (using “.” or “,” as the decimal separator depending on your regional/Excel settings)</t>
        </r>
      </text>
    </comment>
    <comment ref="E8" authorId="1" shapeId="0" xr:uid="{BADABD4F-5A35-429E-BBAB-D5A6C2BB791B}">
      <text>
        <r>
          <rPr>
            <sz val="12"/>
            <color indexed="81"/>
            <rFont val="Calibri"/>
            <family val="2"/>
          </rPr>
          <t>Enter percentage in decimal form starting with 0. For example, 54% should be entered as 0.54 (using “.” or “,” as the decimal separator depending on your regional/Excel settings)</t>
        </r>
      </text>
    </comment>
    <comment ref="F8" authorId="1" shapeId="0" xr:uid="{3848A790-E1B7-4812-8DAD-93F89512EC3B}">
      <text>
        <r>
          <rPr>
            <sz val="12"/>
            <color indexed="81"/>
            <rFont val="Calibri"/>
            <family val="2"/>
          </rPr>
          <t>Enter percentage in decimal form starting with 0. For example, 54% should be entered as 0.54 (using “.” or “,” as the decimal separator depending on your regional/Excel settings)</t>
        </r>
      </text>
    </comment>
    <comment ref="G8" authorId="1" shapeId="0" xr:uid="{4DBEF253-E632-49F2-9B9A-85F129E92FC4}">
      <text>
        <r>
          <rPr>
            <sz val="12"/>
            <color indexed="81"/>
            <rFont val="Calibri"/>
            <family val="2"/>
          </rPr>
          <t>Enter percentage in decimal form starting with 0. For example, 54% should be entered as 0.54 (using “.” or “,” as the decimal separator depending on your regional/Excel settings)</t>
        </r>
      </text>
    </comment>
    <comment ref="H8" authorId="1" shapeId="0" xr:uid="{5B20FC8E-8531-4C03-814B-A89DDC12411B}">
      <text>
        <r>
          <rPr>
            <sz val="12"/>
            <color indexed="81"/>
            <rFont val="Calibri"/>
            <family val="2"/>
          </rPr>
          <t>Shall be entered without decimal points, symbols, separators. For example, 1K shall be entered as 1000</t>
        </r>
      </text>
    </comment>
    <comment ref="I8" authorId="1" shapeId="0" xr:uid="{F75C5DA3-D2F1-43F4-8DE0-E9973A1D5690}">
      <text>
        <r>
          <rPr>
            <sz val="12"/>
            <color indexed="81"/>
            <rFont val="Calibri"/>
            <family val="2"/>
          </rPr>
          <t>Shall be entered without decimal points, symbols, separators. For example, 1K shall be entered as 1000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22ECC961-A308-4351-8680-DC92CD413D1C}">
      <text>
        <r>
          <rPr>
            <sz val="12"/>
            <color indexed="81"/>
            <rFont val="Tahoma"/>
            <family val="2"/>
          </rPr>
          <t>Template Remarks
Fill out this template if you offer some of these services and/or products. Normally these products and services are associated with CI, CP, EMI, PI and O.
‘Payment account’ means an account held in the name of one or more payment service users which is used for the execution of payment transactions, pursuant to Article 4(12) of Directive 2015/2366, and, where relevant for accounts held by consumers, Article 2(3) of Directive 2014/92/EU.
For the purposes of this data collection exercise:
 The qualification of an account as a payment account shall not depend on its commercial designation (e.g. 'savings account' or similar), but on the account’s substantive features and permitted functionalities under the applicable national implementing framework. For instance, where an account enables the execution of payment transactions to/from third parties, it should be treated as a payment account. By contrast, where an account’s functionality is limited to the accumulation or internal management of liquidity and does not enable the execution of payment transactions to/from third parties, it should not be treated as a payment account.
 All unique payment accounts must be included (multiple accounts per individual, company or group of companies must be included, including virtual IBANs).
 Regarding crypto, where a crypto-asset service offered by a CASP involves payment services, and the execution of those services is carried out by the payment service providers servicing the relevant payment accounts, such payments should be considered within the scope of the data points below.
 An ‘incoming transaction’ refers to a payment transaction resulting in funds being credited to the customer’s payment account held with the obliged entity. In other words, the transaction is incoming from the customers’ perspective and increases the balance of their accounts. Equivalently, an ‘outgoing transaction’ refers to a payment transaction initiated by the customer and debited from the customer’s payment account held with the obliged entity. In other words, the transaction is outgoing from the customers’ perspective and reduces the balance of their accounts.</t>
        </r>
      </text>
    </comment>
    <comment ref="B5" authorId="0" shapeId="0" xr:uid="{90C125EB-98FD-4928-B1E3-13FA6BC97D9D}">
      <text>
        <r>
          <rPr>
            <sz val="12"/>
            <color indexed="81"/>
            <rFont val="Tahoma"/>
            <family val="2"/>
          </rPr>
          <t>Total number of payment accounts at the end of the reference year.</t>
        </r>
      </text>
    </comment>
    <comment ref="C5" authorId="0" shapeId="0" xr:uid="{A49273E4-7A85-421F-9D5D-75E7C78FD02F}">
      <text>
        <r>
          <rPr>
            <sz val="12"/>
            <color indexed="81"/>
            <rFont val="Tahoma"/>
            <family val="2"/>
          </rPr>
          <t>The total value of all incoming payment transactions in the reference year, as defined by Article 4(5) of Directive 2015/2366/EU (PSD2), in funds, credited to payment accounts, as defined by Article 4(12) PSD2, held by customers with the obliged entity.
The following shall be excluded:
- Internal transfers – The crediting of funds to a payment account from another payment account held by the same payment service user within the same obliged entity.
For joint payment accounts, ‘same payment service user’ shall be understood as the same set of account holders.
- Reversals – Transactions that are subsequently reversed, refunded, or otherwise nullified. In the case of partial reversals, only the unreversed net amount is retained.
- Intra-group operational transfers – Transactions credited from an account held by an entity that is part of the obliged entity’s consolidation group at global level, as determined in accordance with the applicable accounting framework, provided that the transaction is executed solely for internal operational purposes—such as treasury management, intra-group financing, or internal capital support. This exclusion shall not cover customer-to-customer payments between separate group entities. Furthermore, the exclusion shall not apply to transactions from a group entity where the latter merely intermediates funds originating from a payer outside the group, provided the ultimate payer can be reliably identified from the available payment information.
- Incoming e-money payment transactions (to be reported under “E-Money Transactions (Incoming)”) - Incoming payment transactions (Article 4(5) PSD2) where the credited value constitutes electronic money, i.e. electronically (including magnetically) stored monetary value represented by a claim on the issuer, issued on receipt of funds for the purpose of making payment transactions, and accepted by a natural or legal person other than the issuer, within the meaning of Article 2(2) of Directive 2009/110/EC. For clarity, this exclusion applies also in those circumstances where the receiving account/wallet qualifies as a “payment account” under Article 4(12) PSD2.</t>
        </r>
      </text>
    </comment>
    <comment ref="D5" authorId="0" shapeId="0" xr:uid="{76CCE4A6-F281-4C26-A65D-4B714D2E1B73}">
      <text>
        <r>
          <rPr>
            <sz val="12"/>
            <color indexed="81"/>
            <rFont val="Tahoma"/>
            <family val="2"/>
          </rPr>
          <t>Number of transactions related to the value mentioned in C0020 above. For the sake of consistency, the exclusions mentioned for data point C0020 should also apply to this data point.</t>
        </r>
      </text>
    </comment>
    <comment ref="E5" authorId="0" shapeId="0" xr:uid="{C48439BA-7A32-4531-9F92-1506AD6D989A}">
      <text>
        <r>
          <rPr>
            <sz val="12"/>
            <color indexed="81"/>
            <rFont val="Tahoma"/>
            <family val="2"/>
          </rPr>
          <t>The total value of all outgoing payment transactions in the reference year, as defined by Article 4(5) of Directive 2015/2366/EU (PSD2), in funds, debited from payment accounts, as defined by Article 4(12) PSD2, held by customers with the obliged entity. The following shall be excluded from this calculation:
- Internal transfers – The debiting of funds from a payment account to another payment account held by the same payment service user within the same obliged entity.
For joint accounts, ‘same payment service user’ shall be understood as the same set of account holders.
- Reversals – Transactions that are subsequently reversed, refunded, or otherwise nullified. In the case of partial reversals, only the unreversed net amount is retained.
- Intra-group operational transfers – Transactions debited from an account held by an entity that is part of the obliged entity’s consolidation group at global level, as determined in accordance with the applicable accounting framework, provided that the transaction is executed solely for internal operational purposes – such as treasury management, intra-group financing, or internal capital support. This exclusion shall not cover customer-to-customer payments between separate group entities. Furthermore, the exclusion shall not apply to transactions from a group entity where the latter merely intermediates funds transferred to a payee outside the group, provided the ultimate payee can be reliably identified from the available payment information.
- Outgoing e-money payment transactions (to be reported under “E-Money Transactions (Outgoing)”) - Outgoing payment transactions (Article 4(5) PSD2) where the debited value constitutes electronic money, i.e. electronically (including magnetically) stored monetary value represented by a claim on the issuer, issued on receipt of funds for the purpose of making payment transactions, and accepted by a natural or legal person other than the issuer, within the meaning of Article 2(2) of Directive 2009/110/EC. For clarity, this exclusion applies also in those circumstances where the account/wallet from which the funds are debited qualifies as a “payment account” under Article 4(12) PSD2.</t>
        </r>
      </text>
    </comment>
    <comment ref="F5" authorId="0" shapeId="0" xr:uid="{738C6EC3-C0D9-43CE-B3DF-814CC9D780FE}">
      <text>
        <r>
          <rPr>
            <sz val="12"/>
            <color indexed="81"/>
            <rFont val="Tahoma"/>
            <family val="2"/>
          </rPr>
          <t>Number of transactions related to the value mentioned in C0040 above. For the sake of consistency, the exclusion mentioned for data point C0040 should also apply to this data point.</t>
        </r>
      </text>
    </comment>
    <comment ref="B8" authorId="1" shapeId="0" xr:uid="{A8EF6616-D595-4F5E-AF6E-6C3A4C628513}">
      <text>
        <r>
          <rPr>
            <sz val="12"/>
            <color indexed="81"/>
            <rFont val="Calibri"/>
            <family val="2"/>
          </rPr>
          <t>Shall be entered without decimal points, symbols, separators. For example, 1K shall be entered as 1000</t>
        </r>
      </text>
    </comment>
    <comment ref="C8" authorId="1" shapeId="0" xr:uid="{2E919F9D-7D91-4D8B-9FB3-5F6F833A7E58}">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D8" authorId="1" shapeId="0" xr:uid="{BF576A9D-B0C5-43F2-B2D5-C198F9EBD62B}">
      <text>
        <r>
          <rPr>
            <sz val="12"/>
            <color indexed="81"/>
            <rFont val="Calibri"/>
            <family val="2"/>
          </rPr>
          <t>Shall be entered without decimal points, symbols, separators. For example, 1K shall be entered as 1000</t>
        </r>
      </text>
    </comment>
    <comment ref="E8" authorId="1" shapeId="0" xr:uid="{539AA22A-658F-4D42-8B54-A4E48EF02E46}">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F8" authorId="1" shapeId="0" xr:uid="{326C821F-4104-4FDA-9D3E-A0E5A54919FE}">
      <text>
        <r>
          <rPr>
            <sz val="12"/>
            <color indexed="81"/>
            <rFont val="Calibri"/>
            <family val="2"/>
          </rPr>
          <t>Shall be entered without decimal points, symbols, separators. For example, 1K shall be entered as 1000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481D24E1-76F7-45B0-A471-C620A1CC2DD7}">
      <text>
        <r>
          <rPr>
            <sz val="12"/>
            <color indexed="81"/>
            <rFont val="Tahoma"/>
            <family val="2"/>
          </rPr>
          <t>Template Remarks
Fill out this template if you offer some of these services and/or products, normally these products and services are associated with CI, EMI and PI.
The definition of vIBAN is based on the definition used in Article 2(26) AMLR: identifier causing payments to be redirected to a payment account identified by an IBAN different from that identifier. This should include both individual and pooled vIBAN accounts.</t>
        </r>
      </text>
    </comment>
    <comment ref="B5" authorId="0" shapeId="0" xr:uid="{AF443F71-6BB7-4C6A-BC14-7C8D601373B2}">
      <text>
        <r>
          <rPr>
            <sz val="12"/>
            <color indexed="81"/>
            <rFont val="Tahoma"/>
            <family val="2"/>
          </rPr>
          <t>Indicate the total number of master accounts with linked virtual IBANs (vIBANs) as of as of end of the reference year. This includes both individual and pooled vIBAN accounts.</t>
        </r>
      </text>
    </comment>
    <comment ref="C5" authorId="0" shapeId="0" xr:uid="{E95B00C7-E513-4A3F-9897-62B057D54202}">
      <text>
        <r>
          <rPr>
            <sz val="12"/>
            <color indexed="81"/>
            <rFont val="Tahoma"/>
            <family val="2"/>
          </rPr>
          <t>Indicate Transactions on vIBANs (Incoming) - Number during the reference year.</t>
        </r>
      </text>
    </comment>
    <comment ref="D5" authorId="0" shapeId="0" xr:uid="{D90A4932-BBDA-4E8A-AC55-E33D202B778D}">
      <text>
        <r>
          <rPr>
            <sz val="12"/>
            <color indexed="81"/>
            <rFont val="Tahoma"/>
            <family val="2"/>
          </rPr>
          <t>Indicate Transactions on vIBANs (Incoming) - Value during the reference year.</t>
        </r>
      </text>
    </comment>
    <comment ref="E5" authorId="0" shapeId="0" xr:uid="{E46552D6-51B4-4EB3-8D14-0A3A2ACB9FC5}">
      <text>
        <r>
          <rPr>
            <sz val="12"/>
            <color indexed="81"/>
            <rFont val="Tahoma"/>
            <family val="2"/>
          </rPr>
          <t>Indicate Transactions on vIBANs (Outgoing) - Number during the reference year.</t>
        </r>
      </text>
    </comment>
    <comment ref="F5" authorId="0" shapeId="0" xr:uid="{DABD6102-18B1-4CB3-8EB6-B8AE16D92D64}">
      <text>
        <r>
          <rPr>
            <sz val="12"/>
            <color indexed="81"/>
            <rFont val="Tahoma"/>
            <family val="2"/>
          </rPr>
          <t>Indicate Transactions on vIBANs (Outgoing) - Value during the reference year.</t>
        </r>
      </text>
    </comment>
    <comment ref="G5" authorId="0" shapeId="0" xr:uid="{25DC4A92-7496-46E3-AA08-6D74F8BE3F99}">
      <text>
        <r>
          <rPr>
            <sz val="12"/>
            <color indexed="81"/>
            <rFont val="Tahoma"/>
            <family val="2"/>
          </rPr>
          <t>Indicate the total number of re-issued Virtual IBANs during the reference year.
Re-issued IBANs can be regarded as virtual IBANs for which the end user is not a customer of the obliged entity during the reference year.</t>
        </r>
      </text>
    </comment>
    <comment ref="B8" authorId="1" shapeId="0" xr:uid="{A64B34E7-8630-4D21-9D15-908617E14FC1}">
      <text>
        <r>
          <rPr>
            <sz val="12"/>
            <color indexed="81"/>
            <rFont val="Calibri"/>
            <family val="2"/>
          </rPr>
          <t>Shall be entered without decimal points, symbols, separators. For example, 1K shall be entered as 1000</t>
        </r>
      </text>
    </comment>
    <comment ref="C8" authorId="1" shapeId="0" xr:uid="{FDD33E58-3B03-48A5-BE70-E4FAD7FA1A6A}">
      <text>
        <r>
          <rPr>
            <sz val="12"/>
            <color indexed="81"/>
            <rFont val="Calibri"/>
            <family val="2"/>
          </rPr>
          <t>Shall be entered without decimal points, symbols, separators. For example, 1K shall be entered as 1000</t>
        </r>
      </text>
    </comment>
    <comment ref="D8" authorId="1" shapeId="0" xr:uid="{3114FEEC-4C99-4D44-BF29-6EC5D8A8B0D9}">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E8" authorId="1" shapeId="0" xr:uid="{BA12C88D-E15E-4853-B2C3-7847AD49E659}">
      <text>
        <r>
          <rPr>
            <sz val="12"/>
            <color indexed="81"/>
            <rFont val="Calibri"/>
            <family val="2"/>
          </rPr>
          <t>Shall be entered without decimal points, symbols, separators. For example, 1K shall be entered as 1000</t>
        </r>
      </text>
    </comment>
    <comment ref="F8" authorId="1" shapeId="0" xr:uid="{2E9DA2ED-9549-4011-B405-10F5B47E6CBC}">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G8" authorId="1" shapeId="0" xr:uid="{B6166E84-A6D3-49C5-A605-499CA3FE46D2}">
      <text>
        <r>
          <rPr>
            <sz val="12"/>
            <color indexed="81"/>
            <rFont val="Calibri"/>
            <family val="2"/>
          </rPr>
          <t>Shall be entered without decimal points, symbols, separators. For example, 1K shall be entered as 1000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C4C18315-A5A4-46E2-BBC7-F10321034AE3}">
      <text>
        <r>
          <rPr>
            <sz val="12"/>
            <color indexed="81"/>
            <rFont val="Tahoma"/>
            <family val="2"/>
          </rPr>
          <t>Template Remarks
Fill out this template if you offer some of these services and/or products, normally these products and services are associated with CI, EMI, PI and CASP.
‘Prepaid card’ means a non-nominal card that stores or provides access to monetary value or funds which can be used for payment transactions, for acquiring goods or services or for the redemption of currency where such card is not linked to a bank account, in accordance with Article 2(1)(f) of Regulation (EU) 2018/1672.</t>
        </r>
      </text>
    </comment>
    <comment ref="B5" authorId="0" shapeId="0" xr:uid="{CB76949D-C10C-4F78-B48D-69FDBB1B0A20}">
      <text>
        <r>
          <rPr>
            <sz val="12"/>
            <color indexed="81"/>
            <rFont val="Tahoma"/>
            <family val="2"/>
          </rPr>
          <t>Indicate the total number of Prepaid Cards Issued – Total number during the reference year.</t>
        </r>
      </text>
    </comment>
    <comment ref="C5" authorId="0" shapeId="0" xr:uid="{ED648FD8-E32E-435C-820A-8B7C5E9F392D}">
      <text>
        <r>
          <rPr>
            <sz val="12"/>
            <color indexed="81"/>
            <rFont val="Tahoma"/>
            <family val="2"/>
          </rPr>
          <t>Indicate the total value of the Prepaid Cards Issued - Value during the reference year.</t>
        </r>
      </text>
    </comment>
    <comment ref="D5" authorId="0" shapeId="0" xr:uid="{D68CD967-ACEB-4A28-929E-69D263930177}">
      <text>
        <r>
          <rPr>
            <sz val="12"/>
            <color indexed="81"/>
            <rFont val="Tahoma"/>
            <family val="2"/>
          </rPr>
          <t>Balance remaining as of end of the reference year on pre-paid cards issued during the reference year.</t>
        </r>
      </text>
    </comment>
    <comment ref="E5" authorId="0" shapeId="0" xr:uid="{0B917BC7-4BC3-43E4-A62B-4444CBBAFE98}">
      <text>
        <r>
          <rPr>
            <sz val="12"/>
            <color indexed="81"/>
            <rFont val="Tahoma"/>
            <family val="2"/>
          </rPr>
          <t>Indicate the total number of customers using pre-paid cards during the reference year. Using customers also include customers that bought or were issued a prepaid card during the reference year, but didn’t use it during the reference year.</t>
        </r>
      </text>
    </comment>
    <comment ref="F5" authorId="0" shapeId="0" xr:uid="{B257406D-E5D3-4125-9AF4-D462EB83AE3C}">
      <text>
        <r>
          <rPr>
            <sz val="12"/>
            <color indexed="81"/>
            <rFont val="Tahoma"/>
            <family val="2"/>
          </rPr>
          <t>Indicate the total number of customers using (more than 3) pre-paid cards during the reference year. Using customers also include customers that bought or were issued a prepaid card during the reference year, but didn’t use it during the reference year.</t>
        </r>
      </text>
    </comment>
    <comment ref="B8" authorId="1" shapeId="0" xr:uid="{A021DBB4-FE32-49FA-A082-E60A34BC6187}">
      <text>
        <r>
          <rPr>
            <sz val="12"/>
            <color indexed="81"/>
            <rFont val="Calibri"/>
            <family val="2"/>
          </rPr>
          <t>Shall be entered without decimal points, symbols, separators. For example, 1K shall be entered as 1000</t>
        </r>
      </text>
    </comment>
    <comment ref="C8" authorId="1" shapeId="0" xr:uid="{59ED114E-C385-480F-ACB2-88A7DB499318}">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D8" authorId="1" shapeId="0" xr:uid="{2ED86A4A-B396-422D-AA0E-8BAA83BC4878}">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E8" authorId="1" shapeId="0" xr:uid="{FF54286A-78B3-425E-AA3D-7C2D4607ACBD}">
      <text>
        <r>
          <rPr>
            <sz val="12"/>
            <color indexed="81"/>
            <rFont val="Calibri"/>
            <family val="2"/>
          </rPr>
          <t>Shall be entered without decimal points, symbols, separators. For example, 1K shall be entered as 1000</t>
        </r>
      </text>
    </comment>
    <comment ref="F8" authorId="1" shapeId="0" xr:uid="{8010E2A8-EFF3-40D2-939B-46DDA28E331C}">
      <text>
        <r>
          <rPr>
            <sz val="12"/>
            <color indexed="81"/>
            <rFont val="Calibri"/>
            <family val="2"/>
          </rPr>
          <t>Shall be entered without decimal points, symbols, separators. For example, 1K shall be entered as 1000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64C2E806-C5EE-4868-9406-E33C0C9F1D12}">
      <text>
        <r>
          <rPr>
            <sz val="12"/>
            <color indexed="81"/>
            <rFont val="Tahoma"/>
            <family val="2"/>
          </rPr>
          <t>Template Remarks
Fill out this template if you offer some of these services and/or products, normally these products and services are associated with CI and CP.
An outstanding loan refers to the portion of a loan that remains unpaid by the borrower at a given point in time. For revolving credit facilities or lines of credit, the outstanding principal should only refer to the drawn amount. Overdrafts, guarantees and undrawn committed lines are thus not included.
Factoring, Leasing, written off loans (with repayment activity), non performing loans should be included.
Credit agreements which are secured either by a mortgage or by another comparable security commonly used in a Member State on immovable property or secured by a right related to immovable property are excluded (except for datapoints C0030 and C0040 in this template).
Credit cards with a credit facility and similar products (e.g. credit invoice facilities) are excluded from this template.
Intra group loans should be excluded.
Reporting must align with the entity that legally books the loan (regardless of customer relationship management).</t>
        </r>
      </text>
    </comment>
    <comment ref="B5" authorId="0" shapeId="0" xr:uid="{C25CDDFC-0615-48FE-B0D7-13456A86CE25}">
      <text>
        <r>
          <rPr>
            <sz val="12"/>
            <color indexed="81"/>
            <rFont val="Tahoma"/>
            <family val="2"/>
          </rPr>
          <t>Indicate the status of the total number of outstanding loans as of end of the reference year.
Only count every loan once (even if there are more clients to one loan)</t>
        </r>
      </text>
    </comment>
    <comment ref="C5" authorId="0" shapeId="0" xr:uid="{DD884F72-E2E5-4541-831B-01E9A4E6C4AA}">
      <text>
        <r>
          <rPr>
            <sz val="12"/>
            <color indexed="81"/>
            <rFont val="Tahoma"/>
            <family val="2"/>
          </rPr>
          <t>Indicate the status of the total value of outstanding loans as of end of the reference year.</t>
        </r>
      </text>
    </comment>
    <comment ref="D5" authorId="0" shapeId="0" xr:uid="{4921C035-C191-4AE4-88E9-44D0EFCBE96D}">
      <text>
        <r>
          <rPr>
            <sz val="12"/>
            <color indexed="81"/>
            <rFont val="Tahoma"/>
            <family val="2"/>
          </rPr>
          <t>Total number of outstanding loans/Credit agreements (partly or fully) secured either by a mortgage or by another comparable security commonly used in a Member State on residential real estate collateral or secured by a right related to that immovable property, as of end of the reference year.
In accordance with the meaning of residential real estate set out in the CRR, 'residential property' means a residence which is occupied or intended to be occupied by the owner of the residence, including the right to inhabit an apartment in housing cooperatives (Article 4(1)(75) of Regulation (EU) 575/2013 (CRR)
Exclude operating leases and pure leasing agreements not classified as loans, and Commercial real estate loans.</t>
        </r>
      </text>
    </comment>
    <comment ref="E5" authorId="0" shapeId="0" xr:uid="{C901C918-FE86-4F06-B488-3A3A7261BEF7}">
      <text>
        <r>
          <rPr>
            <sz val="12"/>
            <color indexed="81"/>
            <rFont val="Tahoma"/>
            <family val="2"/>
          </rPr>
          <t>This information should refer to the total number of outstanding real estate loans with third party payments as of the end of the reference year with third party payments at any point during the year.
Payments and/or interest payments on mortgage loans to be made by third parties/persons not mentioned in the mortgage deed, other than a notary, from a joint account with only one borrower, the national mortgage guarantee (NHG), municipalities or an insurance company as of end of the reference year.
This includes on-off payments by third parties and/or payments by close family members (if not legally part of the loan agreement).</t>
        </r>
      </text>
    </comment>
    <comment ref="F5" authorId="0" shapeId="0" xr:uid="{954D44AB-14A6-4A3A-BDB5-E55F87542223}">
      <text>
        <r>
          <rPr>
            <sz val="12"/>
            <color indexed="81"/>
            <rFont val="Tahoma"/>
            <family val="2"/>
          </rPr>
          <t>Indicate Loans Granted (New disbursements) - Value of the nominal principal disbursed during the reference year.
o Only drawn amounts (outstanding balances) should be reported for credit lines/revolving facilities. 
o Undrawn limits (e.g., approved but unused overdrafts) must be excluded. </t>
        </r>
      </text>
    </comment>
    <comment ref="G5" authorId="0" shapeId="0" xr:uid="{25E9AD6E-8853-4D87-BB0F-913A89C18D18}">
      <text>
        <r>
          <rPr>
            <sz val="12"/>
            <color indexed="81"/>
            <rFont val="Tahoma"/>
            <family val="2"/>
          </rPr>
          <t>Collateral which at least partially consists of cash or an account on which cash is deposited as per the definition of cash under Article 2(1)(a) of Regulation (EU) 2018/1672: ‘Cash’ means: (i) currency; (ii) bearer-negotiable instruments; (iii) commodities used as highly liquid stores of value; (iv) prepaid cards.
Indicate the total number of outstanding asset-backed loans with cash collateral as of the end of the reference year.</t>
        </r>
      </text>
    </comment>
    <comment ref="H5" authorId="0" shapeId="0" xr:uid="{0CBE93AB-3C3F-4D82-A973-F8C6EF86B404}">
      <text>
        <r>
          <rPr>
            <sz val="12"/>
            <color indexed="81"/>
            <rFont val="Tahoma"/>
            <family val="2"/>
          </rPr>
          <t>The total number of loans that were fully repaid and closed within the reference year, regardless of their original disbursement date during the reference year.</t>
        </r>
      </text>
    </comment>
    <comment ref="I5" authorId="0" shapeId="0" xr:uid="{521D53BE-D092-4958-85F3-14914BA8B933}">
      <text>
        <r>
          <rPr>
            <sz val="12"/>
            <color indexed="81"/>
            <rFont val="Tahoma"/>
            <family val="2"/>
          </rPr>
          <t>The total number of loans that were fully repaid and closed during the reference year, prematurely compared to their originally planned redemption date.
This datapoint is a subset of datapoint C0070 above.</t>
        </r>
      </text>
    </comment>
    <comment ref="J5" authorId="0" shapeId="0" xr:uid="{6ABAA204-BD8B-48CE-9DC1-4E39FF53A4B7}">
      <text>
        <r>
          <rPr>
            <sz val="12"/>
            <color indexed="81"/>
            <rFont val="Tahoma"/>
            <family val="2"/>
          </rPr>
          <t>Indicate the total number of loans that meet both of the following conditions:
    (a) the loan was fully repaid during the reference year and
    (b) for the purpose of the reimbursement have benefitted – also partially – of transactions (e.g., instalments or lump-sum payment) originating from non-EEA countries. 
For determining the origin of the payment (EEA vs non-EEA), use the country of the payment account.
This datapoint is a subset of datapoint C0070 above.</t>
        </r>
      </text>
    </comment>
    <comment ref="K5" authorId="0" shapeId="0" xr:uid="{DFAEB98A-0EE3-4A58-9AF4-90282B02BFB0}">
      <text>
        <r>
          <rPr>
            <sz val="12"/>
            <color indexed="81"/>
            <rFont val="Tahoma"/>
            <family val="2"/>
          </rPr>
          <t>Total number of consumer credits and similar credit lines that are granted to customers during the reference year without specifying a purpose for the credit (without a defined purpose at origination). The customers are free to decide how (and when) they want to use the funds borrowed from the lender.
Loans initially linked to a purpose but later used flexibly and loans related to mortgages, auto loans, point-of-sale financing, corporate loans, acquired loan portfolios etc. should be excluded.</t>
        </r>
      </text>
    </comment>
    <comment ref="L5" authorId="0" shapeId="0" xr:uid="{E0675F0A-CE15-4549-825E-C191C6E8B985}">
      <text>
        <r>
          <rPr>
            <sz val="12"/>
            <color indexed="81"/>
            <rFont val="Tahoma"/>
            <family val="2"/>
          </rPr>
          <t>For the purpose of this data collection, factoring should be understood as a credit activity consisting of the financing of commercial transactions through the purchase of trade receivables, with or without recourse during the reference year. This includes payables finance and invoice discounting.
Securitisation, leasing, forfaiting, stock financing (unless explicitly part of factoring operations) and intermediated/brokered factoring are excluded.
Indicate the total number of factoring contracts granted during the reference year (e.g., count each legally distinct contract, regardless of client). Master agreements with multiple assignments should be counted once. Count only the contracts, even if one contract covers multiple legal entities.</t>
        </r>
      </text>
    </comment>
    <comment ref="M5" authorId="0" shapeId="0" xr:uid="{96D4655E-B133-4449-A5ED-673851CB2243}">
      <text>
        <r>
          <rPr>
            <sz val="12"/>
            <color indexed="81"/>
            <rFont val="Tahoma"/>
            <family val="2"/>
          </rPr>
          <t>Indicate Factoring Contracts Granted - Value during the reference year.
The value includes the nominal receivables (or payables in case of reverse factoring).</t>
        </r>
      </text>
    </comment>
    <comment ref="N5" authorId="0" shapeId="0" xr:uid="{E7399DE9-D233-4A1B-8520-19C8F65E9DD1}">
      <text>
        <r>
          <rPr>
            <sz val="12"/>
            <color indexed="81"/>
            <rFont val="Tahoma"/>
            <family val="2"/>
          </rPr>
          <t>Indicate Factoring Contracts to Non-EEA Obligors - Value during the reference year.</t>
        </r>
      </text>
    </comment>
    <comment ref="B8" authorId="1" shapeId="0" xr:uid="{6C634B9A-C7C7-4A4C-986E-0E5C1330A7FB}">
      <text>
        <r>
          <rPr>
            <sz val="12"/>
            <color indexed="81"/>
            <rFont val="Calibri"/>
            <family val="2"/>
          </rPr>
          <t>Shall be entered without decimal points, symbols, separators. For example, 1K shall be entered as 1000</t>
        </r>
      </text>
    </comment>
    <comment ref="C8" authorId="1" shapeId="0" xr:uid="{C61C33E0-FD0C-4197-9433-28A83CEA2658}">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D8" authorId="1" shapeId="0" xr:uid="{EC88C61F-557B-4AEB-AA49-996C7BBE52F3}">
      <text>
        <r>
          <rPr>
            <sz val="12"/>
            <color indexed="81"/>
            <rFont val="Calibri"/>
            <family val="2"/>
          </rPr>
          <t>Shall be entered without decimal points, symbols, separators. For example, 1K shall be entered as 1000</t>
        </r>
      </text>
    </comment>
    <comment ref="E8" authorId="1" shapeId="0" xr:uid="{FC060D60-DEAB-423D-8B53-8A381329ED35}">
      <text>
        <r>
          <rPr>
            <sz val="12"/>
            <color indexed="81"/>
            <rFont val="Calibri"/>
            <family val="2"/>
          </rPr>
          <t>Shall be entered without decimal points, symbols, separators. For example, 1K shall be entered as 1000</t>
        </r>
      </text>
    </comment>
    <comment ref="F8" authorId="1" shapeId="0" xr:uid="{AB9CDE19-3677-40D6-8389-99F41705262F}">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G8" authorId="1" shapeId="0" xr:uid="{C41E9032-5312-412B-9536-CEB74682E76E}">
      <text>
        <r>
          <rPr>
            <sz val="12"/>
            <color indexed="81"/>
            <rFont val="Calibri"/>
            <family val="2"/>
          </rPr>
          <t>Shall be entered without decimal points, symbols, separators. For example, 1K shall be entered as 1000</t>
        </r>
      </text>
    </comment>
    <comment ref="H8" authorId="1" shapeId="0" xr:uid="{39C2B787-4E14-4A74-81EA-27DD3746242A}">
      <text>
        <r>
          <rPr>
            <sz val="12"/>
            <color indexed="81"/>
            <rFont val="Calibri"/>
            <family val="2"/>
          </rPr>
          <t>Shall be entered without decimal points, symbols, separators. For example, 1K shall be entered as 1000</t>
        </r>
      </text>
    </comment>
    <comment ref="I8" authorId="1" shapeId="0" xr:uid="{8768AE4E-221A-43C4-A3AF-CC930238B2C8}">
      <text>
        <r>
          <rPr>
            <sz val="12"/>
            <color indexed="81"/>
            <rFont val="Calibri"/>
            <family val="2"/>
          </rPr>
          <t>Shall be entered without decimal points, symbols, separators. For example, 1K shall be entered as 1000</t>
        </r>
      </text>
    </comment>
    <comment ref="J8" authorId="1" shapeId="0" xr:uid="{7518975D-7D8F-41B1-A438-F00373638A2B}">
      <text>
        <r>
          <rPr>
            <sz val="12"/>
            <color indexed="81"/>
            <rFont val="Calibri"/>
            <family val="2"/>
          </rPr>
          <t>Shall be entered without decimal points, symbols, separators. For example, 1K shall be entered as 1000</t>
        </r>
      </text>
    </comment>
    <comment ref="K8" authorId="1" shapeId="0" xr:uid="{A2933233-07C7-4DDF-998B-708DC3FFCCF6}">
      <text>
        <r>
          <rPr>
            <sz val="12"/>
            <color indexed="81"/>
            <rFont val="Calibri"/>
            <family val="2"/>
          </rPr>
          <t>Shall be entered without decimal points, symbols, separators. For example, 1K shall be entered as 1000</t>
        </r>
      </text>
    </comment>
    <comment ref="L8" authorId="1" shapeId="0" xr:uid="{969DA233-3CD1-467E-A8B7-E555C976445F}">
      <text>
        <r>
          <rPr>
            <sz val="12"/>
            <color indexed="81"/>
            <rFont val="Calibri"/>
            <family val="2"/>
          </rPr>
          <t>Shall be entered without decimal points, symbols, separators. For example, 1K shall be entered as 1000</t>
        </r>
      </text>
    </comment>
    <comment ref="M8" authorId="1" shapeId="0" xr:uid="{F1639338-C62A-4610-9FDA-50D4A3431F35}">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N8" authorId="1" shapeId="0" xr:uid="{4FCBE035-0E4C-4878-B7C8-AFE28CD0D724}">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16A9D407-73C8-4874-A926-C39848ECC3CD}">
      <text>
        <r>
          <rPr>
            <sz val="12"/>
            <color indexed="81"/>
            <rFont val="Tahoma"/>
            <family val="2"/>
          </rPr>
          <t>Template Remarks
Fill out this template if you offer some of these services and/or products, normally these products and services are associated with LI.
Life insurance activities and operations are defined by Article 2(3) of Directive 2009/138/EC.</t>
        </r>
      </text>
    </comment>
    <comment ref="B5" authorId="0" shapeId="0" xr:uid="{096CFBAE-D723-4D97-BAFA-AD7312C96BDE}">
      <text>
        <r>
          <rPr>
            <sz val="12"/>
            <color indexed="81"/>
            <rFont val="Tahoma"/>
            <family val="2"/>
          </rPr>
          <t xml:space="preserve">In accordance with Article 35 of Directive 91/674/EEC, gross premiums written shall comprise all amounts due during the reference year in respect of insurance contracts regardless of the fact that such amounts may relate in whole or in part to a later financial year. 
It includes both direct and reinsurance business of obliged entities. 
Credit institutions and other distributors acting solely as sellers of life insurance products are not required to report this datapoint, unless expressly provided otherwise in the reporting instructions. This approach is also applicable to tied insurance intermediaries which: (i) collect premiums on behalf of the undertaking and transfer them to the insurance undertaking without delay and (ii) operate within the undertaking’s AML/CFT framework (e.g., by implementing the undertaking’s AML/CFT policies, procedures and controls).
Non-tied intermediaries and tied insurance intermediaries with their own AML/CFT policies and procedures should report the portion of gross premiums written by the life insurance undertaking in the reporting year that the relevant life insurance intermediary has distributed.
Indicate the total amount of incoming gross written premiums during the reference year. 
</t>
        </r>
      </text>
    </comment>
    <comment ref="C5" authorId="0" shapeId="0" xr:uid="{3EC3BF6E-8BD1-44F8-8300-D0B4A8A2D644}">
      <text>
        <r>
          <rPr>
            <sz val="12"/>
            <color indexed="81"/>
            <rFont val="Tahoma"/>
            <family val="2"/>
          </rPr>
          <t>The total amount of surrender value as mentioned in Article 185 (3)(f) of Directive 2009/138/EC, paid. The surrender value should reflect the amount, defined contractually, paid to the policyholder during the reference year in case of early termination of the contract (i.e. before it becomes payable by maturity or occurrence of the insured event, such as death), net of charges and policy loans. It includes surrender values guaranteed and not guaranteed.
Indicate the total of amount of surrender value of the insurance contracts paid during the reference year.</t>
        </r>
      </text>
    </comment>
    <comment ref="D5" authorId="0" shapeId="0" xr:uid="{E4A3991D-D80C-4E54-B920-B45F879DD0B5}">
      <text>
        <r>
          <rPr>
            <sz val="12"/>
            <color indexed="81"/>
            <rFont val="Tahoma"/>
            <family val="2"/>
          </rPr>
          <t>Indicate the percentage of all gross written premium collected (on behalf of insurer) directly by brokers from policy holders during the reference year, as a share of total Gross Written Premiums. Exclude commissions/fees paid by the insurer to brokers.</t>
        </r>
      </text>
    </comment>
    <comment ref="E5" authorId="0" shapeId="0" xr:uid="{A1DF9ED2-E59B-445B-9E51-91B939AA729D}">
      <text>
        <r>
          <rPr>
            <sz val="12"/>
            <color indexed="81"/>
            <rFont val="Tahoma"/>
            <family val="2"/>
          </rPr>
          <t>Indicate the total number of life insurance contracts or products outstanding as of end of the reference year that do not meet any of the following conditions (these are not cumulative): (i) they cannot be redeemed, (ii) contracts merely covering death or certain disabilities or attacks on the physical integrity of the person (which often require medical evidence), which do not include an element of savings or investment, (iii) the annual premium is not above EUR 1 000 or the unique premium is not above EUR 2 500, (iv) contracts whose premiums remain below or equal to applicable tax-deductible ceiling. 
In case of bundled products: when several elements of the bundle do not meet the above criteria, they shall be reported separately.</t>
        </r>
      </text>
    </comment>
    <comment ref="B8" authorId="1" shapeId="0" xr:uid="{7A3F3BF1-248B-4974-B7BA-6DA62B22A207}">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C8" authorId="1" shapeId="0" xr:uid="{6A292CC3-864F-4725-B391-74352DE382B8}">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D8" authorId="1" shapeId="0" xr:uid="{50C2C317-F184-4051-9BCE-EF22C9AE67F8}">
      <text>
        <r>
          <rPr>
            <sz val="12"/>
            <color indexed="81"/>
            <rFont val="Calibri"/>
            <family val="2"/>
          </rPr>
          <t>Enter percentage in decimal form starting with 0. For example, 54% should be entered as 0.54 (using “.” or “,” as the decimal separator depending on your regional/Excel settings)</t>
        </r>
      </text>
    </comment>
    <comment ref="E8" authorId="1" shapeId="0" xr:uid="{E0BB8FDD-0303-4525-A2A0-870702B1E2E1}">
      <text>
        <r>
          <rPr>
            <sz val="12"/>
            <color indexed="81"/>
            <rFont val="Calibri"/>
            <family val="2"/>
          </rPr>
          <t>Shall be entered without decimal points, symbols, separators. For example, 1K shall be entered as 1000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Aitor a</author>
    <author>AZCOAGA LORENZO Aitor Pedro (AMLA)</author>
  </authors>
  <commentList>
    <comment ref="A2" authorId="0" shapeId="0" xr:uid="{707E551E-0207-4EAB-B070-2FF513E0A890}">
      <text>
        <r>
          <rPr>
            <sz val="12"/>
            <color indexed="81"/>
            <rFont val="Tahoma"/>
            <family val="2"/>
          </rPr>
          <t>Template Remarks
Fill out this template if you offer some of these services and/or products, normally these products and services are associated with CI, EMI, PI and BC.
Currency exchange transactions are transactions where funds are converted from one currency into another and at least one side of the transaction is in physical cash (cash-to-cash, cash-to-account or account-to-cash). Both standalone cash currency exchanges (e.g. walk-in business) and transactions where a cash currency-exchange component is embedded in a broader operation (e.g. money remittance), provided that this component is explicitly recorded as a currency exchange transaction, should be considered.
For the purpose of this data collection, with regard to currency exchange transactions, obliged entities should consider the domestic currency as the base currency and the foreign currency as the quoted currency. The domestic currency is the legal tender in the jurisdiction where the transaction occurs.
Consistently with the approach above:
- “buy” should refer to transactions in which the base currency is received, and the quoted currency is used (sold) to pay for the exchange;
- “sell” should refer to transactions in which the base currency is sold, and the quoted currency is received.
For foreign exchange transactions not involving the single reporting currency (in any part of the transaction), the transaction amounts still need to be converted in the single reporting currency for the purpose of the volume-based data points in this section. The conversion into the single reporting currency should follow the general approach applied across this data collection, i.e., by using the year-end exchange rate. In case this approach results as being overly burdensome for obliged entities - because they immediately convert these transactions into the single reporting currency, for example for internal reporting purposes or foreign exchange transactions involving currencies other than the single reporting currency by using the spot conversion factor applicable on the date of the transaction - these obliged entities may use that same spot conversion rate also for the purpose of this data collection.</t>
        </r>
      </text>
    </comment>
    <comment ref="B5" authorId="0" shapeId="0" xr:uid="{E0DD5DC7-0474-4DF3-A570-859FADBB1615}">
      <text>
        <r>
          <rPr>
            <sz val="12"/>
            <color indexed="81"/>
            <rFont val="Tahoma"/>
            <family val="2"/>
          </rPr>
          <t>Indicate the number of Currency Exchange transactions carried out - Sell - during the reference year.</t>
        </r>
      </text>
    </comment>
    <comment ref="C5" authorId="0" shapeId="0" xr:uid="{FF834C7C-1A5B-4CE4-901C-088CBA4E557F}">
      <text>
        <r>
          <rPr>
            <sz val="12"/>
            <color indexed="81"/>
            <rFont val="Tahoma"/>
            <family val="2"/>
          </rPr>
          <t>Indicate the number of Currency Exchange transactions carried out - Buy - during the reference year.</t>
        </r>
      </text>
    </comment>
    <comment ref="D5" authorId="0" shapeId="0" xr:uid="{19715A0F-DF26-4F06-AC82-57D0617827A7}">
      <text>
        <r>
          <rPr>
            <sz val="12"/>
            <color indexed="81"/>
            <rFont val="Tahoma"/>
            <family val="2"/>
          </rPr>
          <t>Indicate the number of currency exchange transactions carried out - sell - where the transaction is above EUR 1 000 during the reference year.</t>
        </r>
      </text>
    </comment>
    <comment ref="E5" authorId="0" shapeId="0" xr:uid="{A47F09FC-06DB-4836-9BC7-62319FE52570}">
      <text>
        <r>
          <rPr>
            <sz val="12"/>
            <color indexed="81"/>
            <rFont val="Tahoma"/>
            <family val="2"/>
          </rPr>
          <t>Indicate the number of currency exchange transactions carried out – Buy - during the reference year, where the transaction is above EUR 1 000.</t>
        </r>
      </text>
    </comment>
    <comment ref="F5" authorId="0" shapeId="0" xr:uid="{65AAD6A6-6E0A-4ADF-984D-6D916B384836}">
      <text>
        <r>
          <rPr>
            <sz val="12"/>
            <color indexed="81"/>
            <rFont val="Tahoma"/>
            <family val="2"/>
          </rPr>
          <t>Indicate the value of currency exchange transactions carried out - Sell - during the reference year.</t>
        </r>
      </text>
    </comment>
    <comment ref="G5" authorId="0" shapeId="0" xr:uid="{6F9A546A-91CF-477E-A5C1-DD0576F9FFD2}">
      <text>
        <r>
          <rPr>
            <sz val="12"/>
            <color indexed="81"/>
            <rFont val="Tahoma"/>
            <family val="2"/>
          </rPr>
          <t>Indicate the value of currency exchange transactions carried out - Buy - during the reference year.</t>
        </r>
      </text>
    </comment>
    <comment ref="H5" authorId="0" shapeId="0" xr:uid="{49FC9C08-B150-4DAA-80E7-5E5A66495DA9}">
      <text>
        <r>
          <rPr>
            <sz val="12"/>
            <color indexed="81"/>
            <rFont val="Tahoma"/>
            <family val="2"/>
          </rPr>
          <t>Indicate the value of cash-to-cash currency exchange transactions carried out during the reference year.</t>
        </r>
      </text>
    </comment>
    <comment ref="B8" authorId="1" shapeId="0" xr:uid="{C3FB8111-584F-4B92-AF12-D76DA97DC98A}">
      <text>
        <r>
          <rPr>
            <sz val="12"/>
            <color indexed="81"/>
            <rFont val="Calibri"/>
            <family val="2"/>
          </rPr>
          <t>Shall be entered without decimal points, symbols, separators. For example, 1K shall be entered as 1000</t>
        </r>
      </text>
    </comment>
    <comment ref="C8" authorId="1" shapeId="0" xr:uid="{188087D8-27D2-4058-958C-9C5644E01295}">
      <text>
        <r>
          <rPr>
            <sz val="12"/>
            <color indexed="81"/>
            <rFont val="Calibri"/>
            <family val="2"/>
          </rPr>
          <t>Shall be entered without decimal points, symbols, separators. For example, 1K shall be entered as 1000</t>
        </r>
      </text>
    </comment>
    <comment ref="D8" authorId="1" shapeId="0" xr:uid="{E488F1E0-385F-4EA0-95D8-39862B6F88B3}">
      <text>
        <r>
          <rPr>
            <sz val="12"/>
            <color indexed="81"/>
            <rFont val="Calibri"/>
            <family val="2"/>
          </rPr>
          <t>Shall be entered without decimal points, symbols, separators. For example, 1K shall be entered as 1000</t>
        </r>
      </text>
    </comment>
    <comment ref="E8" authorId="1" shapeId="0" xr:uid="{D257B3A5-8F65-48EE-8C81-DB5C7614F190}">
      <text>
        <r>
          <rPr>
            <sz val="12"/>
            <color indexed="81"/>
            <rFont val="Calibri"/>
            <family val="2"/>
          </rPr>
          <t>Shall be entered without decimal points, symbols, separators. For example, 1K shall be entered as 1000</t>
        </r>
      </text>
    </comment>
    <comment ref="F8" authorId="1" shapeId="0" xr:uid="{86BF237A-8EB3-43DE-BF34-DFF77D71B0DC}">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G8" authorId="1" shapeId="0" xr:uid="{63E8356E-15E7-49A5-B1B1-AA0E4F32AA85}">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 ref="H8" authorId="1" shapeId="0" xr:uid="{9BE97155-79D3-425D-9F2F-21C71DD979E6}">
      <text>
        <r>
          <rPr>
            <sz val="12"/>
            <color indexed="81"/>
            <rFont val="Calibri"/>
            <family val="2"/>
          </rPr>
          <t>Without thousand separator, without currency or strings included. For example, 7 millions shall be entered as 7000000.00  (using “.” or “,” as the decimal separator depending on your regional/Excel settings)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<sst xmlns="http://schemas.openxmlformats.org/spreadsheetml/2006/main" count="8360" uniqueCount="1722">
  <si>
    <t>Overall quality status of the workbook:</t>
  </si>
  <si>
    <t>Please note:</t>
  </si>
  <si>
    <t>- The table below helps you understand which templates (i.e., the subsequent sheets in this workbook) you are expected to fill out, as well as any potential errors or warnings related to the data you have entered.
- Before using it, please fill out all datapoints in the Basic information sheet AML.01.01, indicating the type of entity and the products and services your entity provides.
- Please note that certain sheets apply to every entity, regardless of the products and services offered. These are marked as “Applicable to all” in column "Rationale for template applicability" in the table below.
- Also note that being asked to fill out a template does not necessarily mean that all datapoints within that template must be completed. Always follow the specific instructions provided for each datapoint.</t>
  </si>
  <si>
    <r>
      <t xml:space="preserve">Template (sheet) ID
</t>
    </r>
    <r>
      <rPr>
        <i/>
        <sz val="10"/>
        <color theme="1"/>
        <rFont val="Calibri"/>
        <family val="2"/>
        <scheme val="minor"/>
      </rPr>
      <t>Click on link to navigate to sheet</t>
    </r>
  </si>
  <si>
    <t>Section</t>
  </si>
  <si>
    <t>Template name</t>
  </si>
  <si>
    <t>Template applicable to your entity?</t>
  </si>
  <si>
    <t>Rationale for template applicability</t>
  </si>
  <si>
    <t>Applicable template still completely empty?</t>
  </si>
  <si>
    <t>Non-applicable template filled?</t>
  </si>
  <si>
    <t>Template quality status</t>
  </si>
  <si>
    <t>Number of errors</t>
  </si>
  <si>
    <t>Number of warnings</t>
  </si>
  <si>
    <t>Cover page</t>
  </si>
  <si>
    <t>Basic Information</t>
  </si>
  <si>
    <t>Yes</t>
  </si>
  <si>
    <t>Applicable to all</t>
  </si>
  <si>
    <t>Comments</t>
  </si>
  <si>
    <t>Customers</t>
  </si>
  <si>
    <t>Products</t>
  </si>
  <si>
    <t>Payment accounts</t>
  </si>
  <si>
    <t>AML.01.01.C0090</t>
  </si>
  <si>
    <t>Virtual IBANs</t>
  </si>
  <si>
    <t>AML.01.01.C0100</t>
  </si>
  <si>
    <t>Prepaid cards</t>
  </si>
  <si>
    <t>AML.01.01.C0110</t>
  </si>
  <si>
    <t>Lending and Factoring</t>
  </si>
  <si>
    <t>AML.01.01.C0120</t>
  </si>
  <si>
    <t>Life insurance contracts</t>
  </si>
  <si>
    <t>AML.01.01.C0130</t>
  </si>
  <si>
    <t>Currency exchange (involving cash)</t>
  </si>
  <si>
    <t>AML.01.01.C0140</t>
  </si>
  <si>
    <t>Services</t>
  </si>
  <si>
    <t>Investment services</t>
  </si>
  <si>
    <t>AML.01.01.C0160</t>
  </si>
  <si>
    <t>Money remittance</t>
  </si>
  <si>
    <t>AML.01.01.C0170</t>
  </si>
  <si>
    <t>Wealth management</t>
  </si>
  <si>
    <t>AML.01.01.C0180</t>
  </si>
  <si>
    <t>Correspondence services</t>
  </si>
  <si>
    <t>AML.01.01.C0190</t>
  </si>
  <si>
    <t>Trade finance</t>
  </si>
  <si>
    <t>AML.01.01.C0200</t>
  </si>
  <si>
    <t>E-money</t>
  </si>
  <si>
    <t>AML.01.01.C0210</t>
  </si>
  <si>
    <t>TCSP services</t>
  </si>
  <si>
    <t>AML.01.01.C0220</t>
  </si>
  <si>
    <t>Crypto fiat cards</t>
  </si>
  <si>
    <t>AML.01.01.C0260</t>
  </si>
  <si>
    <t>Custody of crypto assets</t>
  </si>
  <si>
    <t>AML.01.01.C0150</t>
  </si>
  <si>
    <t>Crypto Services</t>
  </si>
  <si>
    <t>AML.01.01.C0230</t>
  </si>
  <si>
    <t>Management of UCITS/AIFS</t>
  </si>
  <si>
    <t>AML.01.01.C0240 and AML.01.01.C0250</t>
  </si>
  <si>
    <t>Safe custody services</t>
  </si>
  <si>
    <t>AML.01.01.C0270</t>
  </si>
  <si>
    <t>Crowdfunding</t>
  </si>
  <si>
    <t>AML.01.01.C0280</t>
  </si>
  <si>
    <t>Cash transactions</t>
  </si>
  <si>
    <t>AML.01.01.C0290</t>
  </si>
  <si>
    <t>Geographies</t>
  </si>
  <si>
    <t>Distribution</t>
  </si>
  <si>
    <t>Distribution channels</t>
  </si>
  <si>
    <t>AML/CFT Control</t>
  </si>
  <si>
    <t>Governance/Culture and Compliance Function</t>
  </si>
  <si>
    <t>Internal Controls and outsourcing</t>
  </si>
  <si>
    <t>Risk Assessment</t>
  </si>
  <si>
    <t>Customer Due Diligence and Monitoring</t>
  </si>
  <si>
    <t>Transaction Monitoring and Suspicious Activity Monitoring</t>
  </si>
  <si>
    <t>Targeted Financial Sanctions and Compliance with Fund Transfers Regulation</t>
  </si>
  <si>
    <t>Group-wide AML/CFT Framework</t>
  </si>
  <si>
    <t>Total:</t>
  </si>
  <si>
    <t>Template version: 1.0</t>
  </si>
  <si>
    <r>
      <t xml:space="preserve">Mouse here for template's </t>
    </r>
    <r>
      <rPr>
        <b/>
        <sz val="18"/>
        <color theme="1"/>
        <rFont val="Calibri"/>
        <family val="2"/>
        <scheme val="minor"/>
      </rPr>
      <t>INSTRUCTIONS</t>
    </r>
    <r>
      <rPr>
        <b/>
        <sz val="11"/>
        <color theme="1"/>
        <rFont val="Calibri"/>
        <family val="2"/>
        <scheme val="minor"/>
      </rPr>
      <t xml:space="preserve"> </t>
    </r>
  </si>
  <si>
    <t>AML.01.01</t>
  </si>
  <si>
    <t xml:space="preserve"> Section-&gt;</t>
  </si>
  <si>
    <t>Entity Identification</t>
  </si>
  <si>
    <t>Products Offered</t>
  </si>
  <si>
    <t>Services Offered</t>
  </si>
  <si>
    <t>Column Title and
instructions -&gt;</t>
  </si>
  <si>
    <t>Legal Entity Identifier (LEI)</t>
  </si>
  <si>
    <t>National Code</t>
  </si>
  <si>
    <t>Legal Name</t>
  </si>
  <si>
    <t>English Name</t>
  </si>
  <si>
    <t>Type of Entity</t>
  </si>
  <si>
    <t>Entity Type – Description for Other FI</t>
  </si>
  <si>
    <t>Country of Establishment</t>
  </si>
  <si>
    <t>Currency of reporting</t>
  </si>
  <si>
    <t>Payment Accounts</t>
  </si>
  <si>
    <t>Prepaid Cards</t>
  </si>
  <si>
    <t>Lending/ Factoring</t>
  </si>
  <si>
    <t>Life Insurance Contracts</t>
  </si>
  <si>
    <t>Currency Exchange Involving Cash</t>
  </si>
  <si>
    <t>Custody of Crypto Assets</t>
  </si>
  <si>
    <t>Investment Services</t>
  </si>
  <si>
    <t>Money Remittance</t>
  </si>
  <si>
    <t>Wealth Management</t>
  </si>
  <si>
    <t>Correspondent Services</t>
  </si>
  <si>
    <t>Trade Finance</t>
  </si>
  <si>
    <t>TCSP Services</t>
  </si>
  <si>
    <t>Crypto Services (exchange, transfer)</t>
  </si>
  <si>
    <t>Management of UCITS</t>
  </si>
  <si>
    <t>Management of AIFs</t>
  </si>
  <si>
    <t>Crypto FIAT Cards</t>
  </si>
  <si>
    <t>Safe Custody Services</t>
  </si>
  <si>
    <t>Cash Transactions</t>
  </si>
  <si>
    <t>Column Code-&gt;</t>
  </si>
  <si>
    <t>C0010</t>
  </si>
  <si>
    <t>C0020</t>
  </si>
  <si>
    <t>C0030</t>
  </si>
  <si>
    <t>C0040</t>
  </si>
  <si>
    <t>C0050</t>
  </si>
  <si>
    <t>C0060</t>
  </si>
  <si>
    <t>C0070</t>
  </si>
  <si>
    <t>C0080</t>
  </si>
  <si>
    <t>C0090</t>
  </si>
  <si>
    <t>C0100</t>
  </si>
  <si>
    <t>C0110</t>
  </si>
  <si>
    <t>C0120</t>
  </si>
  <si>
    <t>C0130</t>
  </si>
  <si>
    <t>C0140</t>
  </si>
  <si>
    <t>C0150</t>
  </si>
  <si>
    <t>C0160</t>
  </si>
  <si>
    <t>C0170</t>
  </si>
  <si>
    <t>C0180</t>
  </si>
  <si>
    <t>C0190</t>
  </si>
  <si>
    <t>C0200</t>
  </si>
  <si>
    <t>C0210</t>
  </si>
  <si>
    <t>C0220</t>
  </si>
  <si>
    <t>C0230</t>
  </si>
  <si>
    <t>C0240</t>
  </si>
  <si>
    <t>C0250</t>
  </si>
  <si>
    <t>C0260</t>
  </si>
  <si>
    <t>C0270</t>
  </si>
  <si>
    <t>C0280</t>
  </si>
  <si>
    <t>C0290</t>
  </si>
  <si>
    <t>Stock or Flow-&gt;</t>
  </si>
  <si>
    <t>Data type-&gt;</t>
  </si>
  <si>
    <t>Alphanumerical</t>
  </si>
  <si>
    <t>LIST_AMLA_00002</t>
  </si>
  <si>
    <t>LIST_AMLA_00003</t>
  </si>
  <si>
    <t>LIST_AMLA_00004</t>
  </si>
  <si>
    <t>LIST_AMLA_00006</t>
  </si>
  <si>
    <t>Normally is applicable-&gt;</t>
  </si>
  <si>
    <t>Ok or 
Errors?-&gt;</t>
  </si>
  <si>
    <t>Type your data -&gt;</t>
  </si>
  <si>
    <t>AML.01.02</t>
  </si>
  <si>
    <t>For your reference, the data point you are referring to is:</t>
  </si>
  <si>
    <t>Template Reference</t>
  </si>
  <si>
    <t>Column Reference</t>
  </si>
  <si>
    <t>Country Reference</t>
  </si>
  <si>
    <t>Comment Content</t>
  </si>
  <si>
    <t>LIST_AMLA_00007</t>
  </si>
  <si>
    <t>LIST_AMLA_00008</t>
  </si>
  <si>
    <t>LIST_AMLA_00005</t>
  </si>
  <si>
    <t>AML.02.01</t>
  </si>
  <si>
    <t>Customers Template Instructions</t>
  </si>
  <si>
    <t/>
  </si>
  <si>
    <t>Total Customers</t>
  </si>
  <si>
    <t>Natural Persons</t>
  </si>
  <si>
    <t>Legal Entities</t>
  </si>
  <si>
    <t>Natural Persons - PEPs, Family Members or Close Associates</t>
  </si>
  <si>
    <t>Legal Entities – PEPs, Family Members or Close Associates as BOs</t>
  </si>
  <si>
    <t>Active Customers</t>
  </si>
  <si>
    <t>New Customers</t>
  </si>
  <si>
    <t>New Customers - Remote Onboarding</t>
  </si>
  <si>
    <t>New Customers - Third Party Onboarding</t>
  </si>
  <si>
    <t>New Customers - Third Party Onboarding (Non-supervised)</t>
  </si>
  <si>
    <t>Legal Entities - Complex Structure</t>
  </si>
  <si>
    <t>Customers with high-risk activities</t>
  </si>
  <si>
    <t>Legal entities with at least 1 Beneficial Owner resident in non-EEA countries</t>
  </si>
  <si>
    <t>Customers with cross border Transactions - Non-EEA</t>
  </si>
  <si>
    <t>‘Walk-in customers’ with occasional transactions</t>
  </si>
  <si>
    <t>Occasional Transactions carried out by ‘Walk-in customers’</t>
  </si>
  <si>
    <t>Customers with requests from FIU</t>
  </si>
  <si>
    <t>Stock</t>
  </si>
  <si>
    <t>Flow</t>
  </si>
  <si>
    <t>Integer</t>
  </si>
  <si>
    <t>except for: LI</t>
  </si>
  <si>
    <t>except for: BC, IF, AMC</t>
  </si>
  <si>
    <t>except for: BC</t>
  </si>
  <si>
    <t>except for: CP, IF, LI, AMC, O</t>
  </si>
  <si>
    <t>AML.03.01</t>
  </si>
  <si>
    <t>PAYMENT ACCOUNTS</t>
  </si>
  <si>
    <t>Incoming Transactions - Value</t>
  </si>
  <si>
    <t>Incoming Transactions - Number</t>
  </si>
  <si>
    <t>Outgoing Transactions - Value</t>
  </si>
  <si>
    <t>Outgoing Transactions - Number</t>
  </si>
  <si>
    <t>Monetary</t>
  </si>
  <si>
    <t>AML.03.02</t>
  </si>
  <si>
    <t>VIRTUAL IBANS</t>
  </si>
  <si>
    <t>Master Accounts with Linked Virtual IBANs</t>
  </si>
  <si>
    <t>Transactions on vIBANs (Incoming) - Number</t>
  </si>
  <si>
    <t>Transactions on vIBANs (Incoming) - Value</t>
  </si>
  <si>
    <t>Transactions on vIBANs (Outgoing) - Number</t>
  </si>
  <si>
    <t>Transactions on vIBANs (Outgoing) - Value</t>
  </si>
  <si>
    <t>Re-issued Virtual IBANs</t>
  </si>
  <si>
    <t>AML.03.03</t>
  </si>
  <si>
    <t>PREPAID CARDS</t>
  </si>
  <si>
    <t>Prepaid Cards Issued - Number</t>
  </si>
  <si>
    <t>Prepaid Cards Issued - Value</t>
  </si>
  <si>
    <t>Prepaid Cards - Outstanding Value</t>
  </si>
  <si>
    <t>Customers Using Prepaid Cards</t>
  </si>
  <si>
    <t>Customers with Multiple Prepaid Cards (&gt;3)</t>
  </si>
  <si>
    <t>AML.03.04</t>
  </si>
  <si>
    <t>LENDING AND FACTORING</t>
  </si>
  <si>
    <t>Lending</t>
  </si>
  <si>
    <t>Factoring</t>
  </si>
  <si>
    <t>Outstanding Loans - Number</t>
  </si>
  <si>
    <t>Outstanding Loans - Value</t>
  </si>
  <si>
    <t>Outstanding Real Estate Loans - Number</t>
  </si>
  <si>
    <t>Real Estate Loans with Third-party Payments - Number</t>
  </si>
  <si>
    <t>Loans Granted - Value</t>
  </si>
  <si>
    <t>Asset-backed Loans with Cash Collateral</t>
  </si>
  <si>
    <t>Loan Repayments - Number</t>
  </si>
  <si>
    <t>Premature Loan Repayments - Number</t>
  </si>
  <si>
    <t>Loan Repayments from Non-EEA Countries</t>
  </si>
  <si>
    <t>Unspecified Consumer Loans - Number</t>
  </si>
  <si>
    <t>Factoring Contracts Granted - Number</t>
  </si>
  <si>
    <t>Factoring Contracts Granted - Value</t>
  </si>
  <si>
    <t>Factoring Contracts to Non-EEA Obligors - Value</t>
  </si>
  <si>
    <t>AML.03.05</t>
  </si>
  <si>
    <t>LIFE INSURANCE CONTRACTS</t>
  </si>
  <si>
    <t>Gross Written Premiums - Value</t>
  </si>
  <si>
    <t>Surrender Value of Insurance Contracts</t>
  </si>
  <si>
    <t>Premiums Paid to Broker (%)</t>
  </si>
  <si>
    <t>Non-low Risk Insurance Contracts - Number</t>
  </si>
  <si>
    <t>Percentage</t>
  </si>
  <si>
    <t>AML.03.06</t>
  </si>
  <si>
    <t>CURRENCY EXCHANGE (INVOLVING CASH)</t>
  </si>
  <si>
    <t>Currency Exchange (Involving Cash)</t>
  </si>
  <si>
    <t>Currency Exchange - Sell (Number)</t>
  </si>
  <si>
    <t>Currency Exchange - Buy (Number)</t>
  </si>
  <si>
    <t>Currency Exchange - Sell (Value)</t>
  </si>
  <si>
    <t>Currency Exchange - Buy (Value)</t>
  </si>
  <si>
    <t>Currency Exchange - Cash-to-Cash (Value)</t>
  </si>
  <si>
    <t>AML.04.01</t>
  </si>
  <si>
    <t>INVESTMENT SERVICES AND ACTIVITIES</t>
  </si>
  <si>
    <t>Invest. Services and Activities - Reception and Transmission of Orders</t>
  </si>
  <si>
    <t>Invest. Services and Activities - Custody Account Keeping</t>
  </si>
  <si>
    <t>Invest. Services and Activities - Portfolio Management</t>
  </si>
  <si>
    <t>Retail Clients (MiFID)</t>
  </si>
  <si>
    <t>Professional Clients (MiFID)</t>
  </si>
  <si>
    <t>Non-EEA AML/CFT Regulated Customers</t>
  </si>
  <si>
    <t>Indirect Custody Assets (%)</t>
  </si>
  <si>
    <t>Total assets under management</t>
  </si>
  <si>
    <t>Customers with Assets &gt;= EUR 5M</t>
  </si>
  <si>
    <t>except for: AMC</t>
  </si>
  <si>
    <t>AML.04.02</t>
  </si>
  <si>
    <t>MONEY REMITTANCE</t>
  </si>
  <si>
    <t>Money Remittance (Incoming) – Number</t>
  </si>
  <si>
    <t>Money Remittance (Outgoing) – Number</t>
  </si>
  <si>
    <t>Money Remittance (Incoming) - Value</t>
  </si>
  <si>
    <t>Money Remittance (Outgoing) - Value</t>
  </si>
  <si>
    <t>AML.04.03</t>
  </si>
  <si>
    <t>WEALTH MANAGEMENT</t>
  </si>
  <si>
    <t>Customers with AUM &gt;= EUR 5M and total assets &gt;= EUR 50M</t>
  </si>
  <si>
    <t>Private Banking Customers (EBA)</t>
  </si>
  <si>
    <t>AML.04.04</t>
  </si>
  <si>
    <t>CORRESPONDENT SERVICES</t>
  </si>
  <si>
    <t>Respondent Client Transactions (Incoming) - Value</t>
  </si>
  <si>
    <t>Respondent Client Transactions (Outgoing) - Value</t>
  </si>
  <si>
    <t>Payable Through Accounts (Incoming) - Value</t>
  </si>
  <si>
    <t>Payable Through Accounts (Outgoing) - Value</t>
  </si>
  <si>
    <t>Nested Accounts (Incoming) - Value</t>
  </si>
  <si>
    <t>Nested Accounts (Outgoing) - Value</t>
  </si>
  <si>
    <t>AML.04.05</t>
  </si>
  <si>
    <t>TRADE FINANCE</t>
  </si>
  <si>
    <t>Trade Finance Customers</t>
  </si>
  <si>
    <t>Trade Finance Transactions (Incoming) - Number</t>
  </si>
  <si>
    <t>Trade Finance Transactions (Outgoing) - Number</t>
  </si>
  <si>
    <t>Trade Finance Transactions (Incoming) - Value</t>
  </si>
  <si>
    <t>Trade Finance Transactions (Outgoing) - Value</t>
  </si>
  <si>
    <t>AML.04.06</t>
  </si>
  <si>
    <t>E-MONEY</t>
  </si>
  <si>
    <t>E-Money</t>
  </si>
  <si>
    <t>E-money Transactions (Incoming) - Number</t>
  </si>
  <si>
    <t>E-money Transactions (Outgoing) - Number</t>
  </si>
  <si>
    <t>E-money Transactions (Incoming) - Value</t>
  </si>
  <si>
    <t>E-money Transactions (Outgoing) - Value</t>
  </si>
  <si>
    <t>E-money Transactions (Non-identified Customers) - Value</t>
  </si>
  <si>
    <t>AML.04.07</t>
  </si>
  <si>
    <t>TCSP SERVICES</t>
  </si>
  <si>
    <t>TCSP Customers (Legal Entities)</t>
  </si>
  <si>
    <t>AML.04.08</t>
  </si>
  <si>
    <t>CRYPTO FIAT CARDS</t>
  </si>
  <si>
    <t>Non-EEA Crypto Companies (BIN-sponsored)</t>
  </si>
  <si>
    <t>AML.04.09</t>
  </si>
  <si>
    <t>PROVIDING CUSTODY AND ADMINISTRATION OF CRYPTO-ASSETS ON BEHALF OF CLIENTS</t>
  </si>
  <si>
    <t>Customers holding Crypto-assets - Number</t>
  </si>
  <si>
    <t>Crypto Assets in Custody - Value</t>
  </si>
  <si>
    <t>AML.04.10</t>
  </si>
  <si>
    <t>CRYPTO SERVICES</t>
  </si>
  <si>
    <t>Exchange Funds for Crypto-Assets</t>
  </si>
  <si>
    <t>Exchange Crypto-Assets for Funds</t>
  </si>
  <si>
    <t>Exchange Cypto-Assets For other Crypto-Assets</t>
  </si>
  <si>
    <t>PROVIDING TRANSFER SERVICES FOR CRYPTO-ASSETS ON BEHALF OF CLIENTS</t>
  </si>
  <si>
    <t>Funds-to-Crypto - Value</t>
  </si>
  <si>
    <t>Funds-to-Crypto – Number</t>
  </si>
  <si>
    <t>Funds to Crypto - Customers</t>
  </si>
  <si>
    <t>Funds-to-Crypto (to Self-hosted) – Number</t>
  </si>
  <si>
    <t>Crypto-to-Funds - Value</t>
  </si>
  <si>
    <t>Crypto-to-Funds - Number</t>
  </si>
  <si>
    <t>Crypto-to-Funds - Customers</t>
  </si>
  <si>
    <t>Crypto-to-Funds (from Self-hosted) - Number</t>
  </si>
  <si>
    <t>Crypto-to-Crypto - Value</t>
  </si>
  <si>
    <t>Crypto-to-Crypto - Customers</t>
  </si>
  <si>
    <t>Crypto-to-Crypto - Number</t>
  </si>
  <si>
    <t>Crypto-to-Crypto (to Self-hosted) - Number</t>
  </si>
  <si>
    <t>Crypto-to-Crypto (from Self-hosted) - Number</t>
  </si>
  <si>
    <t>Transfers - Value</t>
  </si>
  <si>
    <t>Transfers - Customers</t>
  </si>
  <si>
    <t>Transfers - Number</t>
  </si>
  <si>
    <t>Transfers (to Self-hosted) – Number</t>
  </si>
  <si>
    <t>Transfers (from Self-hosted) - Number</t>
  </si>
  <si>
    <t>AML.04.11</t>
  </si>
  <si>
    <t>MANAGEMENT OF UCITS AND AIFS</t>
  </si>
  <si>
    <t>Management of UCITS - Retail Investors</t>
  </si>
  <si>
    <t>Management of UCITS - Professional Investors</t>
  </si>
  <si>
    <t>Management of UCITS - Total AUM</t>
  </si>
  <si>
    <t>Management of AIFs - Retail Investors</t>
  </si>
  <si>
    <t>Management of AIFs - Professional Investors</t>
  </si>
  <si>
    <t>Open-ended Funds - Number</t>
  </si>
  <si>
    <t>Closed-ended Funds - Number</t>
  </si>
  <si>
    <t>Management of AIFs - Total AUM</t>
  </si>
  <si>
    <t>Management of AIFs - Total AUM in unlisted assets</t>
  </si>
  <si>
    <t>AML.04.12</t>
  </si>
  <si>
    <t>SAFE CUSTODY SERVICES</t>
  </si>
  <si>
    <t>Customers Using Safe Deposit Boxes</t>
  </si>
  <si>
    <t>AML.04.13</t>
  </si>
  <si>
    <t>CROWDFUNDING</t>
  </si>
  <si>
    <t>Funding Projects - Value</t>
  </si>
  <si>
    <t>Projects Funded - Number</t>
  </si>
  <si>
    <t>Donors from High-risk Countries</t>
  </si>
  <si>
    <t>Projects with High-risk Country Owners</t>
  </si>
  <si>
    <t>AML.04.14</t>
  </si>
  <si>
    <t>CASH TRANSACTIONS</t>
  </si>
  <si>
    <t>Cash Transactions (Withdrawals) - Number</t>
  </si>
  <si>
    <t>Cash Transactions (Deposits) - Number</t>
  </si>
  <si>
    <t>Cash Transactions (Withdrawals) - Value</t>
  </si>
  <si>
    <t>Cash Transactions (Deposits) - Value</t>
  </si>
  <si>
    <t>Customers with Cash Transactions &gt; EUR 20 000</t>
  </si>
  <si>
    <t>AML.05.01</t>
  </si>
  <si>
    <t>Country</t>
  </si>
  <si>
    <t>Natural Persons – PEPs, Family Members or Close Associates</t>
  </si>
  <si>
    <t>Transactions (Incoming) – Number</t>
  </si>
  <si>
    <t>Transactions (Incoming) - Value</t>
  </si>
  <si>
    <t>Transactions (Outgoing) - Number</t>
  </si>
  <si>
    <t>Transactions (Outgoing) - Value</t>
  </si>
  <si>
    <t>CIU Investment Flows - Value</t>
  </si>
  <si>
    <t>Investors</t>
  </si>
  <si>
    <t>Assets under Management - Value</t>
  </si>
  <si>
    <t>Respondent Institutions</t>
  </si>
  <si>
    <t>Respondent Client Funds (Incoming) - Value</t>
  </si>
  <si>
    <t>Respondent Client Funds (Outgoing) - Value</t>
  </si>
  <si>
    <t>Number of branches by country</t>
  </si>
  <si>
    <t>Number of subsidiaries by country</t>
  </si>
  <si>
    <t>except for: IF, AMC</t>
  </si>
  <si>
    <t>only to: AMC</t>
  </si>
  <si>
    <t>only to: IF, AMC</t>
  </si>
  <si>
    <t>only to: CI, PI, CASP</t>
  </si>
  <si>
    <t>AML.06.01</t>
  </si>
  <si>
    <t>Distribution Channels</t>
  </si>
  <si>
    <t>Number of agents by country</t>
  </si>
  <si>
    <t>Number of distributors by country</t>
  </si>
  <si>
    <t>Gross Written Premiums through Brokers - Value</t>
  </si>
  <si>
    <t>White Labelling Partners by country</t>
  </si>
  <si>
    <t>only to: EMI, IF, PI</t>
  </si>
  <si>
    <t>only to: EMI</t>
  </si>
  <si>
    <t>only to: LI</t>
  </si>
  <si>
    <t>only to: CI, EMI, PI, CASP, O</t>
  </si>
  <si>
    <t>AML.07.01</t>
  </si>
  <si>
    <t>Governance/Culture and Compliance</t>
  </si>
  <si>
    <t>Last AML/CFT Compliance Check</t>
  </si>
  <si>
    <t>Dedicated AML/CFT Staff (FTE)</t>
  </si>
  <si>
    <t>AML Training - Compliance Staff (%)</t>
  </si>
  <si>
    <t>AML Training - Non-AML/CFT Compliance Personnel</t>
  </si>
  <si>
    <t>AML Training - Agents and Distributors (%)</t>
  </si>
  <si>
    <t>AML Training - Members of the management body (%)</t>
  </si>
  <si>
    <t>flow</t>
  </si>
  <si>
    <t>Date</t>
  </si>
  <si>
    <t>Decimal</t>
  </si>
  <si>
    <t>AML.07.02</t>
  </si>
  <si>
    <t>Internal compliance reporting - outsourcing and audit</t>
  </si>
  <si>
    <t>Frequency of AML reporting to the management body</t>
  </si>
  <si>
    <t>Outsourcing - CDD</t>
  </si>
  <si>
    <t>Outsourcing - Training</t>
  </si>
  <si>
    <t>Outsourcing - Transaction Monitoring</t>
  </si>
  <si>
    <t>Outsourcing - Suspicious Transaction or Activity Reports</t>
  </si>
  <si>
    <t>Outsourcing - Sanctions Screening Tasks</t>
  </si>
  <si>
    <t>Outsourcing - PEP status</t>
  </si>
  <si>
    <t>Outsourcing - Compliance Monitoring Checks</t>
  </si>
  <si>
    <t>Outsourcing - Third Country (Non-group)</t>
  </si>
  <si>
    <t>Outsourcing - Third Country (Intra-group)</t>
  </si>
  <si>
    <t>Last Audit - BWRA</t>
  </si>
  <si>
    <t>Last Audit - Customers ML/TF Risk Profile</t>
  </si>
  <si>
    <t>Last Audit – Assessment AML/CFT Training measures</t>
  </si>
  <si>
    <t>Last Audit - Identification and Verification Procedures</t>
  </si>
  <si>
    <t>Last Audit - Policies and Procedures for Monitoring and Analysing Business Relationships</t>
  </si>
  <si>
    <t>Last Audit - Suspicious Transaction or Activity Reporting Procedures</t>
  </si>
  <si>
    <t>Last Audit - Record-keeping Policies and Procedures</t>
  </si>
  <si>
    <t>Last Audit - Resources dedicated to AML/CFT</t>
  </si>
  <si>
    <t>Last Audit - Organisation of the AML/CFT System, Governance and Reporting Arrangements</t>
  </si>
  <si>
    <t>LIST_AMLA_00009</t>
  </si>
  <si>
    <t>LIST_AMLA_00010</t>
  </si>
  <si>
    <t>AML.07.03</t>
  </si>
  <si>
    <t>Last approval date of the BWRA</t>
  </si>
  <si>
    <t>Senior Management Approval (BWRA)</t>
  </si>
  <si>
    <t>Date of the last update of the CRA</t>
  </si>
  <si>
    <t>Customers - Low Risk</t>
  </si>
  <si>
    <t>Customers - Medium-low Risk</t>
  </si>
  <si>
    <t>Customers - Medium-high Risk</t>
  </si>
  <si>
    <t>Customers - High Risk</t>
  </si>
  <si>
    <t>AML.07.04</t>
  </si>
  <si>
    <t>Customers – LE/Trusts with BO Not Identified</t>
  </si>
  <si>
    <t>Customers – LE/Trusts With BO Identified Not Verified</t>
  </si>
  <si>
    <t>Customers – Missing ID/Verification Documentation</t>
  </si>
  <si>
    <t>Customers – CDD Not Compliant with Article 20 AMLR</t>
  </si>
  <si>
    <t>Customers – Without ML/TF Risk Profile</t>
  </si>
  <si>
    <t>Customers – Information Reviews Due</t>
  </si>
  <si>
    <t>Customers – Information Updates Completed</t>
  </si>
  <si>
    <t>AML.07.05</t>
  </si>
  <si>
    <t>Transaction Monitoring and Suspicious Activity Reporting</t>
  </si>
  <si>
    <t>Transaction Monitoring – Type of Monitoring System</t>
  </si>
  <si>
    <t>Transaction Monitoring – Not Automated</t>
  </si>
  <si>
    <t>Transaction Monitoring – At Least Partially Automated System</t>
  </si>
  <si>
    <t>Suspicious Activity Reporting</t>
  </si>
  <si>
    <t>The Obliged Entity Has a Transaction/ Monitoring System in Place</t>
  </si>
  <si>
    <t>Transaction / Activity Monitoring System Type</t>
  </si>
  <si>
    <t>If manual system: Average Alert Analysis Time (Days)</t>
  </si>
  <si>
    <t>Automated Monitoring System - Alerts on Inconsistencies with Expected Number of Transactions</t>
  </si>
  <si>
    <t>Automated Monitoring System -Alerts on Inconsistencies with Expected Value of Aggregated Transactions</t>
  </si>
  <si>
    <t>Automated Monitoring System –Alerts on Inconsistencies with Expected Value of Single Transactions</t>
  </si>
  <si>
    <t>Automated Monitoring System – Alerts on Inconsistencies with Expected Counterparties</t>
  </si>
  <si>
    <t>Automated Monitoring System - Alerts on Geographical Inconsistencies</t>
  </si>
  <si>
    <t>If automated system: Alerts Pending</t>
  </si>
  <si>
    <t>If automated system: Average Alert Analysis Time (Days)</t>
  </si>
  <si>
    <t>If automated system: total number of alerts</t>
  </si>
  <si>
    <t>If automated system: total number of STRs submitted to the FIU</t>
  </si>
  <si>
    <t>DLT/Blockchain Analysis Tool</t>
  </si>
  <si>
    <t>Average STR Processing Time (Days)</t>
  </si>
  <si>
    <t>STRs Submitted (Total)</t>
  </si>
  <si>
    <t>LIST_AMLA_00011</t>
  </si>
  <si>
    <t>only to: CI, EMI, IF, PI, CASP</t>
  </si>
  <si>
    <t>AML.07.06</t>
  </si>
  <si>
    <t>TFS Implementation Time (Hours)</t>
  </si>
  <si>
    <t>Outbound Transfers with Information Requests (RFI)</t>
  </si>
  <si>
    <t>Total Outbound Transfers</t>
  </si>
  <si>
    <t>Rejected/Returned Outbound Transfers (%)</t>
  </si>
  <si>
    <t>only to: CI, CP, EMI, PI, CASP, O</t>
  </si>
  <si>
    <t>AML.07.07</t>
  </si>
  <si>
    <t>Group Reporting - Group Entities Reporting on CDD</t>
  </si>
  <si>
    <t>Group Reporting - Group Entities Reporting on Ongoing Monitoring</t>
  </si>
  <si>
    <t>Group Reporting - Group Entities Reporting on STRs</t>
  </si>
  <si>
    <t>Group Reporting - Group Entities Reporting on Identity and Transaction-level Information on High-risk Customers</t>
  </si>
  <si>
    <t>Group Reporting - Group Entities Reporting on Deficiencies</t>
  </si>
  <si>
    <t>Group Reporting - Jurisdictions subject to Compliance Reviews</t>
  </si>
  <si>
    <t>Group Entities with Deficiencies (within EU/EEA)</t>
  </si>
  <si>
    <t>Group Entities with Deficiencies (outside EU/EEA)</t>
  </si>
  <si>
    <t>LIST_AMLA_00001_Code</t>
  </si>
  <si>
    <t>LIST_AMLA_00001_EBACode</t>
  </si>
  <si>
    <t>LIST_AMLA_00001_Label</t>
  </si>
  <si>
    <t>LIST_AMLA_00001_Dropdown</t>
  </si>
  <si>
    <t>CountryCode</t>
  </si>
  <si>
    <t>LIST_AMLA_00002_Code</t>
  </si>
  <si>
    <t>LIST_AMLA_00002_Label</t>
  </si>
  <si>
    <t>LIST_AMLA_00002_Dropdown</t>
  </si>
  <si>
    <t>LIST_AMLA_00003_Code</t>
  </si>
  <si>
    <t>LIST_AMLA_00003_Label</t>
  </si>
  <si>
    <t>LIST_AMLA_00003_Dropdown</t>
  </si>
  <si>
    <t>LIST_AMLA_00004_Code</t>
  </si>
  <si>
    <t>LIST_AMLA_00004_Label</t>
  </si>
  <si>
    <t>LIST_AMLA_00004_Dropdown</t>
  </si>
  <si>
    <t>LIST_AMLA_00005_Code</t>
  </si>
  <si>
    <t>LIST_AMLA_00005_Label</t>
  </si>
  <si>
    <t>LIST_AMLA_00005_Dropdown</t>
  </si>
  <si>
    <t>LIST_AMLA_00006_Code</t>
  </si>
  <si>
    <t>LIST_AMLA_00006_Label</t>
  </si>
  <si>
    <t>LIST_AMLA_00006_Dropdown</t>
  </si>
  <si>
    <t>LIST_AMLA_00007_Code</t>
  </si>
  <si>
    <t>LIST_AMLA_00007_Label</t>
  </si>
  <si>
    <t>LIST_AMLA_00007_Dropdown</t>
  </si>
  <si>
    <t>LIST_AMLA_00008_Code</t>
  </si>
  <si>
    <t>LIST_AMLA_00008_Label</t>
  </si>
  <si>
    <t>LIST_AMLA_00008_Dropdown</t>
  </si>
  <si>
    <t>LIST_AMLA_00009_Code</t>
  </si>
  <si>
    <t>LIST_AMLA_00009_Label</t>
  </si>
  <si>
    <t>LIST_AMLA_00009_Dropdown</t>
  </si>
  <si>
    <t>LIST_AMLA_00010_Code</t>
  </si>
  <si>
    <t>LIST_AMLA_00010_Label</t>
  </si>
  <si>
    <t>LIST_AMLA_00010_Dropdown</t>
  </si>
  <si>
    <t>LIST_AMLA_00011_Code</t>
  </si>
  <si>
    <t>LIST_AMLA_00011_Label</t>
  </si>
  <si>
    <t>LIST_AMLA_00011_Dropdown</t>
  </si>
  <si>
    <t>AT_SUP_01</t>
  </si>
  <si>
    <t>eba_GA:x52</t>
  </si>
  <si>
    <t>Financial Market Authority</t>
  </si>
  <si>
    <t>AT</t>
  </si>
  <si>
    <t>eba_qTE:qx2076</t>
  </si>
  <si>
    <t>Credit institutions</t>
  </si>
  <si>
    <t>eba_GA:AT</t>
  </si>
  <si>
    <t>Austria</t>
  </si>
  <si>
    <t>eba_CU:EUR</t>
  </si>
  <si>
    <t>EUR - Euro</t>
  </si>
  <si>
    <t>eba_GA:AF</t>
  </si>
  <si>
    <t>AF</t>
  </si>
  <si>
    <t>Afghanistan</t>
  </si>
  <si>
    <t>eba_qBT:qx2002</t>
  </si>
  <si>
    <t>eba_ZZ:x994</t>
  </si>
  <si>
    <t>eba_ZZ:x1021</t>
  </si>
  <si>
    <t>eba_qRF:qx2135</t>
  </si>
  <si>
    <t>Never</t>
  </si>
  <si>
    <t>eba_qTA:qx2272</t>
  </si>
  <si>
    <t>Totally outsourced</t>
  </si>
  <si>
    <t>eba_qEN:qx2001</t>
  </si>
  <si>
    <t>Not automated</t>
  </si>
  <si>
    <t>AT_SUP_03</t>
  </si>
  <si>
    <t>eba_GA:x2020</t>
  </si>
  <si>
    <t>Trade authority (Federal Ministry for Economy, Energy and Tourism and Trade Authorities in the Austrian Länder)</t>
  </si>
  <si>
    <t>eba_qTE:qx2083</t>
  </si>
  <si>
    <t>Life insurance undertakings</t>
  </si>
  <si>
    <t>eba_GA:BE</t>
  </si>
  <si>
    <t>BE</t>
  </si>
  <si>
    <t>Belgium</t>
  </si>
  <si>
    <t>eba_CU:CZK</t>
  </si>
  <si>
    <t>CZK - Czech koruna</t>
  </si>
  <si>
    <t>eba_GA:AL</t>
  </si>
  <si>
    <t>AL</t>
  </si>
  <si>
    <t>Albania</t>
  </si>
  <si>
    <t>eba_qBT:qx2003</t>
  </si>
  <si>
    <t>No</t>
  </si>
  <si>
    <t>eba_ZZ:x995</t>
  </si>
  <si>
    <t>eba_ZZ:x1022</t>
  </si>
  <si>
    <t>eba_qRF:qx2136</t>
  </si>
  <si>
    <t>Monthly</t>
  </si>
  <si>
    <t>eba_qTA:qx2273</t>
  </si>
  <si>
    <t>Partially outsourced</t>
  </si>
  <si>
    <t>eba_qEN:qx2002</t>
  </si>
  <si>
    <t>At least partially automated</t>
  </si>
  <si>
    <t>BE_SUP_01</t>
  </si>
  <si>
    <t>eba_GA:x53</t>
  </si>
  <si>
    <t>National Bank of Belgium</t>
  </si>
  <si>
    <t>eba_qTE:qx2084</t>
  </si>
  <si>
    <t>Life insurance intermediaries</t>
  </si>
  <si>
    <t>eba_GA:BG</t>
  </si>
  <si>
    <t>BG</t>
  </si>
  <si>
    <t>Bulgaria</t>
  </si>
  <si>
    <t>eba_CU:DKK</t>
  </si>
  <si>
    <t>DKK - Danish krone</t>
  </si>
  <si>
    <t>eba_GA:DZ</t>
  </si>
  <si>
    <t>DZ</t>
  </si>
  <si>
    <t>Algeria</t>
  </si>
  <si>
    <t>eba_ZZ:x996</t>
  </si>
  <si>
    <t>eba_ZZ:x1023</t>
  </si>
  <si>
    <t>eba_qRF:qx2092</t>
  </si>
  <si>
    <t>Quarterly</t>
  </si>
  <si>
    <t>eba_qTA:qx2274</t>
  </si>
  <si>
    <t>Not outsourced</t>
  </si>
  <si>
    <t>BE_SUP_02</t>
  </si>
  <si>
    <t>eba_GA:x54</t>
  </si>
  <si>
    <t xml:space="preserve">Financial Services and Markets Authority </t>
  </si>
  <si>
    <t>eba_qTE:qx2085</t>
  </si>
  <si>
    <t>E money institutions</t>
  </si>
  <si>
    <t>eba_GA:HR</t>
  </si>
  <si>
    <t>HR</t>
  </si>
  <si>
    <t>Croatia</t>
  </si>
  <si>
    <t>eba_CU:HUF</t>
  </si>
  <si>
    <t>HUF - Hungarian forint</t>
  </si>
  <si>
    <t>eba_GA:AS</t>
  </si>
  <si>
    <t>AS</t>
  </si>
  <si>
    <t>American Samoa</t>
  </si>
  <si>
    <t>eba_ZZ:x997</t>
  </si>
  <si>
    <t>eba_ZZ:x1024</t>
  </si>
  <si>
    <t>eba_qRF:qx2137</t>
  </si>
  <si>
    <t>Half-yearly</t>
  </si>
  <si>
    <t>BE_SUP_03</t>
  </si>
  <si>
    <t>eba_GA:x2021</t>
  </si>
  <si>
    <t>FPS Economy, SMEs, Middle Classes, and Energy</t>
  </si>
  <si>
    <t>eba_qTE:qx2086</t>
  </si>
  <si>
    <t>Payment institutions</t>
  </si>
  <si>
    <t>eba_GA:CY</t>
  </si>
  <si>
    <t>CY</t>
  </si>
  <si>
    <t>Cyprus</t>
  </si>
  <si>
    <t>eba_CU:PLN</t>
  </si>
  <si>
    <t>PLN - Polish złoty</t>
  </si>
  <si>
    <t>eba_GA:AD</t>
  </si>
  <si>
    <t>AD</t>
  </si>
  <si>
    <t>Andorra</t>
  </si>
  <si>
    <t>eba_ZZ:x998</t>
  </si>
  <si>
    <t>eba_ZZ:x1025</t>
  </si>
  <si>
    <t>eba_qRF:qx2138</t>
  </si>
  <si>
    <t>Yearly</t>
  </si>
  <si>
    <t>BG_SUP_01</t>
  </si>
  <si>
    <t>eba_GA:x55</t>
  </si>
  <si>
    <t>Bulgarian National Bank – Banking Supervision Department</t>
  </si>
  <si>
    <t>eba_qTE:qx2087</t>
  </si>
  <si>
    <t>Bureau de change</t>
  </si>
  <si>
    <t>eba_GA:CZ</t>
  </si>
  <si>
    <t>CZ</t>
  </si>
  <si>
    <t>Czech Republic</t>
  </si>
  <si>
    <t>eba_CU:RON</t>
  </si>
  <si>
    <t>RON - Romanian leu</t>
  </si>
  <si>
    <t>eba_GA:AO</t>
  </si>
  <si>
    <t>AO</t>
  </si>
  <si>
    <t>Angola</t>
  </si>
  <si>
    <t>eba_ZZ:x999</t>
  </si>
  <si>
    <t>eba_ZZ:x1026</t>
  </si>
  <si>
    <t>BG_SUP_02</t>
  </si>
  <si>
    <t>eba_GA:x2022</t>
  </si>
  <si>
    <t>Bulgarian National Bank – Banking Department</t>
  </si>
  <si>
    <t>eba_qTE:qx2024</t>
  </si>
  <si>
    <t>Investment firms</t>
  </si>
  <si>
    <t>eba_GA:DK</t>
  </si>
  <si>
    <t>DK</t>
  </si>
  <si>
    <t>Denmark</t>
  </si>
  <si>
    <t>eba_CU:SEK</t>
  </si>
  <si>
    <t>SEK - Swedish krona</t>
  </si>
  <si>
    <t>eba_GA:AI</t>
  </si>
  <si>
    <t>AI</t>
  </si>
  <si>
    <t>Anguilla</t>
  </si>
  <si>
    <t>eba_ZZ:x1000</t>
  </si>
  <si>
    <t>eba_ZZ:x1027</t>
  </si>
  <si>
    <t>BG_SUP_03</t>
  </si>
  <si>
    <t>eba_GA:x56</t>
  </si>
  <si>
    <t>Financial supervision commission</t>
  </si>
  <si>
    <t>eba_qTE:qx2088</t>
  </si>
  <si>
    <t>Asset management companies</t>
  </si>
  <si>
    <t>eba_GA:EE</t>
  </si>
  <si>
    <t>EE</t>
  </si>
  <si>
    <t>Estonia</t>
  </si>
  <si>
    <t>eba_GA:AQ</t>
  </si>
  <si>
    <t>AQ</t>
  </si>
  <si>
    <t>Antarctica</t>
  </si>
  <si>
    <t>eba_ZZ:x1001</t>
  </si>
  <si>
    <t>eba_ZZ:x1028</t>
  </si>
  <si>
    <t>BG_SUP_04</t>
  </si>
  <si>
    <t>eba_GA:x2023</t>
  </si>
  <si>
    <t>State Agency for National Security - Financial Intelligence Directorate</t>
  </si>
  <si>
    <t>eba_qTE:qx2089</t>
  </si>
  <si>
    <t>CASP</t>
  </si>
  <si>
    <t>eba_GA:FI</t>
  </si>
  <si>
    <t>FI</t>
  </si>
  <si>
    <t>Finland</t>
  </si>
  <si>
    <t>eba_GA:AG</t>
  </si>
  <si>
    <t>AG</t>
  </si>
  <si>
    <t>Antigua and Barbuda</t>
  </si>
  <si>
    <t>eba_ZZ:x1002</t>
  </si>
  <si>
    <t>eba_ZZ:x1029</t>
  </si>
  <si>
    <t>HR_SUP_01</t>
  </si>
  <si>
    <t>eba_GA:x69</t>
  </si>
  <si>
    <t>Croatian National Bank</t>
  </si>
  <si>
    <t>eba_qTE:qx2090</t>
  </si>
  <si>
    <t>Other financial institutions</t>
  </si>
  <si>
    <t>eba_GA:FR</t>
  </si>
  <si>
    <t>FR</t>
  </si>
  <si>
    <t>France</t>
  </si>
  <si>
    <t>eba_GA:AR</t>
  </si>
  <si>
    <t>AR</t>
  </si>
  <si>
    <t>Argentina</t>
  </si>
  <si>
    <t>eba_ZZ:x1003</t>
  </si>
  <si>
    <t>eba_ZZ:x1030</t>
  </si>
  <si>
    <t>HR_SUP_02</t>
  </si>
  <si>
    <t>eba_GA:x70</t>
  </si>
  <si>
    <t>Croatian Financial Services Supervisory Agency</t>
  </si>
  <si>
    <t>eba_GA:DE</t>
  </si>
  <si>
    <t>DE</t>
  </si>
  <si>
    <t>Germany</t>
  </si>
  <si>
    <t>eba_GA:AM</t>
  </si>
  <si>
    <t>AM</t>
  </si>
  <si>
    <t>Armenia</t>
  </si>
  <si>
    <t>eba_ZZ:x1004</t>
  </si>
  <si>
    <t>eba_ZZ:x1031</t>
  </si>
  <si>
    <t>HR_SUP_03</t>
  </si>
  <si>
    <t>eba_GA:x2024</t>
  </si>
  <si>
    <t>MINISTRY OF FINANCE, FINANCIAL INSPECTORATE</t>
  </si>
  <si>
    <t>eba_GA:GR</t>
  </si>
  <si>
    <t>GR</t>
  </si>
  <si>
    <t>Greece</t>
  </si>
  <si>
    <t>eba_GA:AW</t>
  </si>
  <si>
    <t>AW</t>
  </si>
  <si>
    <t>Aruba</t>
  </si>
  <si>
    <t>eba_ZZ:x1005</t>
  </si>
  <si>
    <t>eba_ZZ:x1032</t>
  </si>
  <si>
    <t>CY_SUP_01</t>
  </si>
  <si>
    <t>eba_GA:x57</t>
  </si>
  <si>
    <t>Central Bank of Cyprus</t>
  </si>
  <si>
    <t>eba_GA:HU</t>
  </si>
  <si>
    <t>HU</t>
  </si>
  <si>
    <t>Hungary</t>
  </si>
  <si>
    <t>eba_GA:AU</t>
  </si>
  <si>
    <t>AU</t>
  </si>
  <si>
    <t>Australia</t>
  </si>
  <si>
    <t>eba_ZZ:x1006</t>
  </si>
  <si>
    <t>eba_ZZ:x1033</t>
  </si>
  <si>
    <t>CY_SUP_02</t>
  </si>
  <si>
    <t>eba_GA:x58</t>
  </si>
  <si>
    <t>Cyprus Securities and Exchange Commission</t>
  </si>
  <si>
    <t>eba_GA:IE</t>
  </si>
  <si>
    <t>IE</t>
  </si>
  <si>
    <t>Ireland</t>
  </si>
  <si>
    <t>eba_ZZ:x1007</t>
  </si>
  <si>
    <t>eba_ZZ:x1034</t>
  </si>
  <si>
    <t>CY_SUP_04</t>
  </si>
  <si>
    <t>eba_GA:x2025</t>
  </si>
  <si>
    <t>Superintendent of Insurance</t>
  </si>
  <si>
    <t>eba_GA:IT</t>
  </si>
  <si>
    <t>IT</t>
  </si>
  <si>
    <t>Italy</t>
  </si>
  <si>
    <t>eba_GA:AZ</t>
  </si>
  <si>
    <t>AZ</t>
  </si>
  <si>
    <t>Azerbaijan</t>
  </si>
  <si>
    <t>eba_ZZ:x1008</t>
  </si>
  <si>
    <t>eba_ZZ:x1035</t>
  </si>
  <si>
    <t>CZ_SUP_01</t>
  </si>
  <si>
    <t>eba_GA:x59</t>
  </si>
  <si>
    <t>Czech National Bank</t>
  </si>
  <si>
    <t>eba_GA:LV</t>
  </si>
  <si>
    <t>LV</t>
  </si>
  <si>
    <t>Latvia</t>
  </si>
  <si>
    <t>eba_GA:BS</t>
  </si>
  <si>
    <t>BS</t>
  </si>
  <si>
    <t>Bahamas (the)</t>
  </si>
  <si>
    <t>eba_ZZ:x1009</t>
  </si>
  <si>
    <t>eba_ZZ:x1036</t>
  </si>
  <si>
    <t>DE_SUP_01</t>
  </si>
  <si>
    <t>eba_GA:x60</t>
  </si>
  <si>
    <t>Federal Financial Supervisory Authority</t>
  </si>
  <si>
    <t>eba_GA:LT</t>
  </si>
  <si>
    <t>LT</t>
  </si>
  <si>
    <t>Lithuania</t>
  </si>
  <si>
    <t>eba_GA:BH</t>
  </si>
  <si>
    <t>BH</t>
  </si>
  <si>
    <t>Bahrain</t>
  </si>
  <si>
    <t>eba_ZZ:x1010</t>
  </si>
  <si>
    <t>eba_ZZ:x1037</t>
  </si>
  <si>
    <t>DK_SUP_01</t>
  </si>
  <si>
    <t>eba_GA:x62</t>
  </si>
  <si>
    <t>Danish Financial Supervisory Authority</t>
  </si>
  <si>
    <t>eba_GA:LU</t>
  </si>
  <si>
    <t>LU</t>
  </si>
  <si>
    <t>Luxembourg</t>
  </si>
  <si>
    <t>eba_GA:BD</t>
  </si>
  <si>
    <t>BD</t>
  </si>
  <si>
    <t>Bangladesh</t>
  </si>
  <si>
    <t>eba_ZZ:x1011</t>
  </si>
  <si>
    <t>eba_ZZ:x1038</t>
  </si>
  <si>
    <t>EE_SUP_01</t>
  </si>
  <si>
    <t>eba_GA:x63</t>
  </si>
  <si>
    <t>Financial Supervision and Resolution Authority</t>
  </si>
  <si>
    <t>eba_GA:MT</t>
  </si>
  <si>
    <t>MT</t>
  </si>
  <si>
    <t>Malta</t>
  </si>
  <si>
    <t>eba_GA:BB</t>
  </si>
  <si>
    <t>BB</t>
  </si>
  <si>
    <t>Barbados</t>
  </si>
  <si>
    <t>eba_ZZ:x1012</t>
  </si>
  <si>
    <t>eba_ZZ:x1039</t>
  </si>
  <si>
    <t>EE_SUP_02</t>
  </si>
  <si>
    <t>eba_GA:x2026</t>
  </si>
  <si>
    <t>Estonian Financial Intelligence Unit</t>
  </si>
  <si>
    <t>eba_GA:NL</t>
  </si>
  <si>
    <t>NL</t>
  </si>
  <si>
    <t>Netherlands</t>
  </si>
  <si>
    <t>eba_GA:BY</t>
  </si>
  <si>
    <t>BY</t>
  </si>
  <si>
    <t>Belarus</t>
  </si>
  <si>
    <t>eba_ZZ:x1013</t>
  </si>
  <si>
    <t>eba_ZZ:x1040</t>
  </si>
  <si>
    <t>EL_SUP_01</t>
  </si>
  <si>
    <t>eba_GA:x68</t>
  </si>
  <si>
    <t>Bank of Greece</t>
  </si>
  <si>
    <t>EL</t>
  </si>
  <si>
    <t>eba_GA:PL</t>
  </si>
  <si>
    <t>PL</t>
  </si>
  <si>
    <t>Poland</t>
  </si>
  <si>
    <t>eba_ZZ:x1014</t>
  </si>
  <si>
    <t>eba_ZZ:x1041</t>
  </si>
  <si>
    <t>EL_SUP_02</t>
  </si>
  <si>
    <t>eba_GA:x2027</t>
  </si>
  <si>
    <t xml:space="preserve">Hellenic Capital Marekt Commission </t>
  </si>
  <si>
    <t>eba_GA:PT</t>
  </si>
  <si>
    <t>PT</t>
  </si>
  <si>
    <t>Portugal</t>
  </si>
  <si>
    <t>eba_GA:BZ</t>
  </si>
  <si>
    <t>BZ</t>
  </si>
  <si>
    <t>Belize</t>
  </si>
  <si>
    <t>eba_ZZ:x1015</t>
  </si>
  <si>
    <t>eba_ZZ:x1042</t>
  </si>
  <si>
    <t>ES_SUP_01</t>
  </si>
  <si>
    <t>eba_GA:x2028</t>
  </si>
  <si>
    <t>Executive Service of the Commission for the Prevention of Money Laundering and Monetary Offences</t>
  </si>
  <si>
    <t>ES</t>
  </si>
  <si>
    <t>eba_GA:RO</t>
  </si>
  <si>
    <t>RO</t>
  </si>
  <si>
    <t>Romania</t>
  </si>
  <si>
    <t>eba_GA:BJ</t>
  </si>
  <si>
    <t>BJ</t>
  </si>
  <si>
    <t>Benin</t>
  </si>
  <si>
    <t>eba_ZZ:x1016</t>
  </si>
  <si>
    <t>eba_ZZ:x1043</t>
  </si>
  <si>
    <t>ES_SUP_02</t>
  </si>
  <si>
    <t>eba_GA:x2029</t>
  </si>
  <si>
    <t>Secretariat of the Commission for the Prevention of Money Laundering and Monetary Offences</t>
  </si>
  <si>
    <t>eba_GA:SK</t>
  </si>
  <si>
    <t>SK</t>
  </si>
  <si>
    <t>Slovakia</t>
  </si>
  <si>
    <t>eba_GA:BM</t>
  </si>
  <si>
    <t>BM</t>
  </si>
  <si>
    <t>Bermuda</t>
  </si>
  <si>
    <t>eba_ZZ:x1017</t>
  </si>
  <si>
    <t>eba_ZZ:x1044</t>
  </si>
  <si>
    <t>ES_SUP_03</t>
  </si>
  <si>
    <t>eba_GA:x64</t>
  </si>
  <si>
    <t>Bank of Spain</t>
  </si>
  <si>
    <t>eba_GA:SI</t>
  </si>
  <si>
    <t>SI</t>
  </si>
  <si>
    <t>Slovenia</t>
  </si>
  <si>
    <t>eba_GA:BT</t>
  </si>
  <si>
    <t>BT</t>
  </si>
  <si>
    <t>Bhutan</t>
  </si>
  <si>
    <t>eba_ZZ:x1018</t>
  </si>
  <si>
    <t>eba_ZZ:x1045</t>
  </si>
  <si>
    <t>ES_SUP_04</t>
  </si>
  <si>
    <t>eba_GA:x66</t>
  </si>
  <si>
    <t>National Securities Market Commission</t>
  </si>
  <si>
    <t>eba_GA:ES</t>
  </si>
  <si>
    <t>Spain</t>
  </si>
  <si>
    <t>eba_GA:BO</t>
  </si>
  <si>
    <t>BO</t>
  </si>
  <si>
    <t>Bolivia (Plurinational State of)</t>
  </si>
  <si>
    <t>eba_ZZ:x1019</t>
  </si>
  <si>
    <t>eba_ZZ:x1046</t>
  </si>
  <si>
    <t>ES_SUP_05</t>
  </si>
  <si>
    <t>eba_GA:x2030</t>
  </si>
  <si>
    <t>DG Insurance and Pension Funds</t>
  </si>
  <si>
    <t>eba_GA:SE</t>
  </si>
  <si>
    <t>SE</t>
  </si>
  <si>
    <t>Sweden</t>
  </si>
  <si>
    <t>eba_GA:BQ</t>
  </si>
  <si>
    <t>BQ</t>
  </si>
  <si>
    <t>Bonaire, Sint Eustatius and Saba</t>
  </si>
  <si>
    <t>eba_ZZ:x1020</t>
  </si>
  <si>
    <t>eba_ZZ:x1047</t>
  </si>
  <si>
    <t>FI_SUP_01</t>
  </si>
  <si>
    <t>eba_GA:x65</t>
  </si>
  <si>
    <t>Financial Supervisory Authority</t>
  </si>
  <si>
    <t>eba_GA:BA</t>
  </si>
  <si>
    <t>BA</t>
  </si>
  <si>
    <t>Bosnia and Herzegovina</t>
  </si>
  <si>
    <t>eba_ZZ:x1048</t>
  </si>
  <si>
    <t>FR_SUP_01</t>
  </si>
  <si>
    <t>eba_GA:x67</t>
  </si>
  <si>
    <t>Prudential Supervision and Resolution Authority</t>
  </si>
  <si>
    <t>eba_GA:BW</t>
  </si>
  <si>
    <t>BW</t>
  </si>
  <si>
    <t>Botswana</t>
  </si>
  <si>
    <t>eba_ZZ:x1049</t>
  </si>
  <si>
    <t>FR_SUP_02</t>
  </si>
  <si>
    <t>eba_GA:x2031</t>
  </si>
  <si>
    <t>French Financial Markets Authority</t>
  </si>
  <si>
    <t>eba_GA:BV</t>
  </si>
  <si>
    <t>BV</t>
  </si>
  <si>
    <t>Bouvet Island</t>
  </si>
  <si>
    <t>HU_SUP_01</t>
  </si>
  <si>
    <t>eba_GA:x71</t>
  </si>
  <si>
    <t>Central Bank of Hungary</t>
  </si>
  <si>
    <t>eba_GA:BR</t>
  </si>
  <si>
    <t>BR</t>
  </si>
  <si>
    <t>Brazil</t>
  </si>
  <si>
    <t>IE_SUP_01</t>
  </si>
  <si>
    <t>eba_GA:x72</t>
  </si>
  <si>
    <t>The Central Bank of Ireland</t>
  </si>
  <si>
    <t>eba_GA:IO</t>
  </si>
  <si>
    <t>IO</t>
  </si>
  <si>
    <t>British Indian Ocean Territory (the)</t>
  </si>
  <si>
    <t>IT_SUP_01</t>
  </si>
  <si>
    <t>eba_GA:x75</t>
  </si>
  <si>
    <t>Bank of Italy</t>
  </si>
  <si>
    <t>eba_GA:BN</t>
  </si>
  <si>
    <t>BN</t>
  </si>
  <si>
    <t>Brunei Darussalam</t>
  </si>
  <si>
    <t>IT_SUP_03</t>
  </si>
  <si>
    <t>eba_GA:x2032</t>
  </si>
  <si>
    <t>Institute for the Supervision of Insurance</t>
  </si>
  <si>
    <t>LT_SUP_01</t>
  </si>
  <si>
    <t>eba_GA:x77</t>
  </si>
  <si>
    <t>Lietuvos bankas (central bank of Lithuania)</t>
  </si>
  <si>
    <t>eba_GA:BF</t>
  </si>
  <si>
    <t>BF</t>
  </si>
  <si>
    <t>Burkina Faso</t>
  </si>
  <si>
    <t>LT_SUP_02</t>
  </si>
  <si>
    <t>eba_GA:x2033</t>
  </si>
  <si>
    <t>Financial Crime Investigation Service under the Ministry of the Interior of the Republic of Lithuania</t>
  </si>
  <si>
    <t>eba_GA:BI</t>
  </si>
  <si>
    <t>BI</t>
  </si>
  <si>
    <t>Burundi</t>
  </si>
  <si>
    <t>LU_SUP_01</t>
  </si>
  <si>
    <t>eba_GA:x78</t>
  </si>
  <si>
    <t>Supervisory Authority of the Financial Sector</t>
  </si>
  <si>
    <t>eba_GA:CV</t>
  </si>
  <si>
    <t>CV</t>
  </si>
  <si>
    <t>Cabo Verde</t>
  </si>
  <si>
    <t>LU_SUP_03</t>
  </si>
  <si>
    <t>eba_GA:x2034</t>
  </si>
  <si>
    <t>Commissariat aux Assurances</t>
  </si>
  <si>
    <t>eba_GA:KH</t>
  </si>
  <si>
    <t>KH</t>
  </si>
  <si>
    <t>Cambodia</t>
  </si>
  <si>
    <t>LV_SUP_01</t>
  </si>
  <si>
    <t>eba_GA:x79</t>
  </si>
  <si>
    <t>Bank of Latvia</t>
  </si>
  <si>
    <t>eba_GA:CM</t>
  </si>
  <si>
    <t>CM</t>
  </si>
  <si>
    <t>Cameroon</t>
  </si>
  <si>
    <t>MT_SUP_01</t>
  </si>
  <si>
    <t>eba_GA:x2035</t>
  </si>
  <si>
    <t>Financial Intelligence Analysis Unit</t>
  </si>
  <si>
    <t>eba_GA:CA</t>
  </si>
  <si>
    <t>CA</t>
  </si>
  <si>
    <t>Canada</t>
  </si>
  <si>
    <t>MT_SUP_02</t>
  </si>
  <si>
    <t>eba_GA:x2036</t>
  </si>
  <si>
    <t>Sanctions Monitoring Board</t>
  </si>
  <si>
    <t>eba_GA:KY</t>
  </si>
  <si>
    <t>KY</t>
  </si>
  <si>
    <t>Cayman Islands (the)</t>
  </si>
  <si>
    <t>NL_SUP_01</t>
  </si>
  <si>
    <t>eba_GA:x81</t>
  </si>
  <si>
    <t>De Nederlandsche Bank</t>
  </si>
  <si>
    <t>eba_GA:CF</t>
  </si>
  <si>
    <t>CF</t>
  </si>
  <si>
    <t>Central African Republic (the)</t>
  </si>
  <si>
    <t>NL_SUP_02</t>
  </si>
  <si>
    <t>eba_GA:x2037</t>
  </si>
  <si>
    <t>Authority for the Financial Markets</t>
  </si>
  <si>
    <t>eba_GA:TD</t>
  </si>
  <si>
    <t>TD</t>
  </si>
  <si>
    <t>Chad</t>
  </si>
  <si>
    <t>PL_SUP_01</t>
  </si>
  <si>
    <t>eba_GA:x2038</t>
  </si>
  <si>
    <t>General Inspector of Financial Information</t>
  </si>
  <si>
    <t>eba_GA:CL</t>
  </si>
  <si>
    <t>CL</t>
  </si>
  <si>
    <t>Chile</t>
  </si>
  <si>
    <t>PL_SUP_03</t>
  </si>
  <si>
    <t>eba_GA:x2039</t>
  </si>
  <si>
    <t>National Association of Cooperative Savings and Credit Unions</t>
  </si>
  <si>
    <t>eba_GA:CN</t>
  </si>
  <si>
    <t>CN</t>
  </si>
  <si>
    <t>China</t>
  </si>
  <si>
    <t>PL_SUP_04</t>
  </si>
  <si>
    <t>eba_GA:x83</t>
  </si>
  <si>
    <t xml:space="preserve">Polish Financial Supervision Authority </t>
  </si>
  <si>
    <t>eba_GA:CX</t>
  </si>
  <si>
    <t>CX</t>
  </si>
  <si>
    <t>Christmas Island</t>
  </si>
  <si>
    <t>PT_SUP_01</t>
  </si>
  <si>
    <t>eba_GA:x84</t>
  </si>
  <si>
    <t xml:space="preserve">Bank of Portugal (Central Bank) </t>
  </si>
  <si>
    <t>eba_GA:CC</t>
  </si>
  <si>
    <t>CC</t>
  </si>
  <si>
    <t>Cocos (Keeling) Islands (the)</t>
  </si>
  <si>
    <t>PT_SUP_02</t>
  </si>
  <si>
    <t>eba_GA:x2040</t>
  </si>
  <si>
    <t xml:space="preserve">Securities Market Commission </t>
  </si>
  <si>
    <t>eba_GA:CO</t>
  </si>
  <si>
    <t>CO</t>
  </si>
  <si>
    <t>Colombia</t>
  </si>
  <si>
    <t>PT_SUP_03</t>
  </si>
  <si>
    <t>eba_GA:x2041</t>
  </si>
  <si>
    <t xml:space="preserve">Supervisory Authority for Insurance and Pension Funds </t>
  </si>
  <si>
    <t>eba_GA:KM</t>
  </si>
  <si>
    <t>KM</t>
  </si>
  <si>
    <t>Comoros (the)</t>
  </si>
  <si>
    <t>RO_SUP_01</t>
  </si>
  <si>
    <t>eba_GA:x85</t>
  </si>
  <si>
    <t>National Bank of Romania</t>
  </si>
  <si>
    <t>eba_GA:CD</t>
  </si>
  <si>
    <t>CD</t>
  </si>
  <si>
    <t>Congo (the Democratic Republic of the)</t>
  </si>
  <si>
    <t>RO_SUP_02</t>
  </si>
  <si>
    <t>eba_GA:x2042</t>
  </si>
  <si>
    <t>National Office for Prevention and Control of Money Laundering</t>
  </si>
  <si>
    <t>eba_GA:CG</t>
  </si>
  <si>
    <t>CG</t>
  </si>
  <si>
    <t>Congo (the)</t>
  </si>
  <si>
    <t>RO_SUP_03</t>
  </si>
  <si>
    <t>eba_GA:x86</t>
  </si>
  <si>
    <t>eba_GA:CK</t>
  </si>
  <si>
    <t>CK</t>
  </si>
  <si>
    <t>Cook Islands (the)</t>
  </si>
  <si>
    <t>SE_SUP_01</t>
  </si>
  <si>
    <t>eba_GA:x87</t>
  </si>
  <si>
    <t>Swedish Financial Supervisory Authority</t>
  </si>
  <si>
    <t>eba_GA:CR</t>
  </si>
  <si>
    <t>CR</t>
  </si>
  <si>
    <t>Costa Rica</t>
  </si>
  <si>
    <t>SI_SUP_01</t>
  </si>
  <si>
    <t>eba_GA:x88</t>
  </si>
  <si>
    <t>Bank of Slovenia</t>
  </si>
  <si>
    <t>SI_SUP_02</t>
  </si>
  <si>
    <t>eba_GA:x89</t>
  </si>
  <si>
    <t>Securities Market Agency</t>
  </si>
  <si>
    <t>eba_GA:CU</t>
  </si>
  <si>
    <t>CU</t>
  </si>
  <si>
    <t>Cuba</t>
  </si>
  <si>
    <t>SI_SUP_03</t>
  </si>
  <si>
    <t>eba_GA:x2043</t>
  </si>
  <si>
    <t>Insurance Supervision Agency</t>
  </si>
  <si>
    <t>eba_GA:CW</t>
  </si>
  <si>
    <t>CW</t>
  </si>
  <si>
    <t>Curaçao</t>
  </si>
  <si>
    <t>SI_SUP_05</t>
  </si>
  <si>
    <t>eba_GA:x2044</t>
  </si>
  <si>
    <t>Market Inspectorate of the Republic of Slovenia</t>
  </si>
  <si>
    <t>SK_SUP_01</t>
  </si>
  <si>
    <t>eba_GA:x90</t>
  </si>
  <si>
    <t>National Bank of Slovakia</t>
  </si>
  <si>
    <t>SK_SUP_02</t>
  </si>
  <si>
    <t>eba_GA:x2045</t>
  </si>
  <si>
    <t>Financial Intelligence Unit of the Police Force Presidium</t>
  </si>
  <si>
    <t>eba_GA:CI</t>
  </si>
  <si>
    <t>CI</t>
  </si>
  <si>
    <t>Côte d'Ivoire</t>
  </si>
  <si>
    <t>eba_GA:DJ</t>
  </si>
  <si>
    <t>DJ</t>
  </si>
  <si>
    <t>Djibouti</t>
  </si>
  <si>
    <t>eba_GA:DM</t>
  </si>
  <si>
    <t>DM</t>
  </si>
  <si>
    <t>Dominica</t>
  </si>
  <si>
    <t>eba_GA:DO</t>
  </si>
  <si>
    <t>DO</t>
  </si>
  <si>
    <t>Dominican Republic (the)</t>
  </si>
  <si>
    <t>eba_GA:EC</t>
  </si>
  <si>
    <t>EC</t>
  </si>
  <si>
    <t>Ecuador</t>
  </si>
  <si>
    <t>eba_GA:EG</t>
  </si>
  <si>
    <t>EG</t>
  </si>
  <si>
    <t>Egypt</t>
  </si>
  <si>
    <t>eba_GA:SV</t>
  </si>
  <si>
    <t>SV</t>
  </si>
  <si>
    <t>El Salvador</t>
  </si>
  <si>
    <t>eba_GA:GQ</t>
  </si>
  <si>
    <t>GQ</t>
  </si>
  <si>
    <t>Equatorial Guinea</t>
  </si>
  <si>
    <t>eba_GA:ER</t>
  </si>
  <si>
    <t>ER</t>
  </si>
  <si>
    <t>Eritrea</t>
  </si>
  <si>
    <t>eba_GA:SZ</t>
  </si>
  <si>
    <t>SZ</t>
  </si>
  <si>
    <t>Eswatini</t>
  </si>
  <si>
    <t>eba_GA:ET</t>
  </si>
  <si>
    <t>ET</t>
  </si>
  <si>
    <t>Ethiopia</t>
  </si>
  <si>
    <t>eba_GA:FK</t>
  </si>
  <si>
    <t>FK</t>
  </si>
  <si>
    <t>Falkland Islands (the) [Malvinas]</t>
  </si>
  <si>
    <t>eba_GA:FO</t>
  </si>
  <si>
    <t>FO</t>
  </si>
  <si>
    <t>Faroe Islands (the)</t>
  </si>
  <si>
    <t>eba_GA:FJ</t>
  </si>
  <si>
    <t>FJ</t>
  </si>
  <si>
    <t>Fiji</t>
  </si>
  <si>
    <t>eba_GA:GF</t>
  </si>
  <si>
    <t>GF</t>
  </si>
  <si>
    <t>French Guiana</t>
  </si>
  <si>
    <t>eba_GA:PF</t>
  </si>
  <si>
    <t>PF</t>
  </si>
  <si>
    <t>French Polynesia</t>
  </si>
  <si>
    <t>eba_GA:TF</t>
  </si>
  <si>
    <t>TF</t>
  </si>
  <si>
    <t>French Southern Territories (the)</t>
  </si>
  <si>
    <t>eba_GA:GA</t>
  </si>
  <si>
    <t>GA</t>
  </si>
  <si>
    <t>Gabon</t>
  </si>
  <si>
    <t>eba_GA:GM</t>
  </si>
  <si>
    <t>GM</t>
  </si>
  <si>
    <t>Gambia (the)</t>
  </si>
  <si>
    <t>eba_GA:GE</t>
  </si>
  <si>
    <t>GE</t>
  </si>
  <si>
    <t>Georgia</t>
  </si>
  <si>
    <t>eba_GA:GH</t>
  </si>
  <si>
    <t>GH</t>
  </si>
  <si>
    <t>Ghana</t>
  </si>
  <si>
    <t>eba_GA:GI</t>
  </si>
  <si>
    <t>GI</t>
  </si>
  <si>
    <t>Gibraltar</t>
  </si>
  <si>
    <t>eba_GA:GL</t>
  </si>
  <si>
    <t>GL</t>
  </si>
  <si>
    <t>Greenland</t>
  </si>
  <si>
    <t>eba_GA:GD</t>
  </si>
  <si>
    <t>GD</t>
  </si>
  <si>
    <t>Grenada</t>
  </si>
  <si>
    <t>eba_GA:GP</t>
  </si>
  <si>
    <t>GP</t>
  </si>
  <si>
    <t>Guadeloupe</t>
  </si>
  <si>
    <t>eba_GA:GU</t>
  </si>
  <si>
    <t>GU</t>
  </si>
  <si>
    <t>Guam</t>
  </si>
  <si>
    <t>eba_GA:GT</t>
  </si>
  <si>
    <t>GT</t>
  </si>
  <si>
    <t>Guatemala</t>
  </si>
  <si>
    <t>eba_GA:GG</t>
  </si>
  <si>
    <t>GG</t>
  </si>
  <si>
    <t>Guernsey</t>
  </si>
  <si>
    <t>eba_GA:GN</t>
  </si>
  <si>
    <t>GN</t>
  </si>
  <si>
    <t>Guinea</t>
  </si>
  <si>
    <t>eba_GA:GW</t>
  </si>
  <si>
    <t>GW</t>
  </si>
  <si>
    <t>Guinea-Bissau</t>
  </si>
  <si>
    <t>eba_GA:GY</t>
  </si>
  <si>
    <t>GY</t>
  </si>
  <si>
    <t>Guyana</t>
  </si>
  <si>
    <t>eba_GA:HT</t>
  </si>
  <si>
    <t>HT</t>
  </si>
  <si>
    <t>Haiti</t>
  </si>
  <si>
    <t>eba_GA:HM</t>
  </si>
  <si>
    <t>HM</t>
  </si>
  <si>
    <t>Heard Island and McDonald Islands</t>
  </si>
  <si>
    <t>eba_GA:VA</t>
  </si>
  <si>
    <t>VA</t>
  </si>
  <si>
    <t>Holy See (the)</t>
  </si>
  <si>
    <t>eba_GA:HN</t>
  </si>
  <si>
    <t>HN</t>
  </si>
  <si>
    <t>Honduras</t>
  </si>
  <si>
    <t>eba_GA:HK</t>
  </si>
  <si>
    <t>HK</t>
  </si>
  <si>
    <t>Hong Kong</t>
  </si>
  <si>
    <t>eba_GA:IS</t>
  </si>
  <si>
    <t>IS</t>
  </si>
  <si>
    <t>Iceland</t>
  </si>
  <si>
    <t>eba_GA:IN</t>
  </si>
  <si>
    <t>IN</t>
  </si>
  <si>
    <t>India</t>
  </si>
  <si>
    <t>eba_GA:ID</t>
  </si>
  <si>
    <t>ID</t>
  </si>
  <si>
    <t>Indonesia</t>
  </si>
  <si>
    <t>eba_GA:IR</t>
  </si>
  <si>
    <t>IR</t>
  </si>
  <si>
    <t>Iran (Islamic Republic of)</t>
  </si>
  <si>
    <t>eba_GA:IQ</t>
  </si>
  <si>
    <t>IQ</t>
  </si>
  <si>
    <t>Iraq</t>
  </si>
  <si>
    <t>eba_GA:IM</t>
  </si>
  <si>
    <t>IM</t>
  </si>
  <si>
    <t>Isle of Man</t>
  </si>
  <si>
    <t>eba_GA:IL</t>
  </si>
  <si>
    <t>IL</t>
  </si>
  <si>
    <t>Israel</t>
  </si>
  <si>
    <t>eba_GA:JM</t>
  </si>
  <si>
    <t>JM</t>
  </si>
  <si>
    <t>Jamaica</t>
  </si>
  <si>
    <t>eba_GA:JP</t>
  </si>
  <si>
    <t>JP</t>
  </si>
  <si>
    <t>Japan</t>
  </si>
  <si>
    <t>eba_GA:JE</t>
  </si>
  <si>
    <t>JE</t>
  </si>
  <si>
    <t>Jersey</t>
  </si>
  <si>
    <t>eba_GA:JO</t>
  </si>
  <si>
    <t>JO</t>
  </si>
  <si>
    <t>Jordan</t>
  </si>
  <si>
    <t>eba_GA:KZ</t>
  </si>
  <si>
    <t>KZ</t>
  </si>
  <si>
    <t>Kazakhstan</t>
  </si>
  <si>
    <t>eba_GA:KE</t>
  </si>
  <si>
    <t>KE</t>
  </si>
  <si>
    <t>Kenya</t>
  </si>
  <si>
    <t>eba_GA:KI</t>
  </si>
  <si>
    <t>KI</t>
  </si>
  <si>
    <t>Kiribati</t>
  </si>
  <si>
    <t>eba_GA:KP</t>
  </si>
  <si>
    <t>KP</t>
  </si>
  <si>
    <t>Korea (the Democratic People's Republic of)</t>
  </si>
  <si>
    <t>eba_GA:KR</t>
  </si>
  <si>
    <t>KR</t>
  </si>
  <si>
    <t>Korea (the Republic of)</t>
  </si>
  <si>
    <t>eba_GA:KW</t>
  </si>
  <si>
    <t>KW</t>
  </si>
  <si>
    <t>Kuwait</t>
  </si>
  <si>
    <t>eba_GA:KG</t>
  </si>
  <si>
    <t>KG</t>
  </si>
  <si>
    <t>Kyrgyzstan</t>
  </si>
  <si>
    <t>eba_GA:LA</t>
  </si>
  <si>
    <t>LA</t>
  </si>
  <si>
    <t>Lao People's Democratic Republic (the)</t>
  </si>
  <si>
    <t>eba_GA:LB</t>
  </si>
  <si>
    <t>LB</t>
  </si>
  <si>
    <t>Lebanon</t>
  </si>
  <si>
    <t>eba_GA:LS</t>
  </si>
  <si>
    <t>LS</t>
  </si>
  <si>
    <t>Lesotho</t>
  </si>
  <si>
    <t>eba_GA:LR</t>
  </si>
  <si>
    <t>LR</t>
  </si>
  <si>
    <t>Liberia</t>
  </si>
  <si>
    <t>eba_GA:LY</t>
  </si>
  <si>
    <t>LY</t>
  </si>
  <si>
    <t>Libya</t>
  </si>
  <si>
    <t>eba_GA:LI</t>
  </si>
  <si>
    <t>LI</t>
  </si>
  <si>
    <t>Liechtenstein</t>
  </si>
  <si>
    <t>eba_GA:MO</t>
  </si>
  <si>
    <t>MO</t>
  </si>
  <si>
    <t>Macao</t>
  </si>
  <si>
    <t>eba_GA:MG</t>
  </si>
  <si>
    <t>MG</t>
  </si>
  <si>
    <t>Madagascar</t>
  </si>
  <si>
    <t>eba_GA:MW</t>
  </si>
  <si>
    <t>MW</t>
  </si>
  <si>
    <t>Malawi</t>
  </si>
  <si>
    <t>eba_GA:MY</t>
  </si>
  <si>
    <t>MY</t>
  </si>
  <si>
    <t>Malaysia</t>
  </si>
  <si>
    <t>eba_GA:MV</t>
  </si>
  <si>
    <t>MV</t>
  </si>
  <si>
    <t>Maldives</t>
  </si>
  <si>
    <t>eba_GA:ML</t>
  </si>
  <si>
    <t>ML</t>
  </si>
  <si>
    <t>Mali</t>
  </si>
  <si>
    <t>eba_GA:MH</t>
  </si>
  <si>
    <t>MH</t>
  </si>
  <si>
    <t>Marshall Islands (the)</t>
  </si>
  <si>
    <t>eba_GA:MQ</t>
  </si>
  <si>
    <t>MQ</t>
  </si>
  <si>
    <t>Martinique</t>
  </si>
  <si>
    <t>eba_GA:MR</t>
  </si>
  <si>
    <t>MR</t>
  </si>
  <si>
    <t>Mauritania</t>
  </si>
  <si>
    <t>eba_GA:MU</t>
  </si>
  <si>
    <t>MU</t>
  </si>
  <si>
    <t>Mauritius</t>
  </si>
  <si>
    <t>eba_GA:YT</t>
  </si>
  <si>
    <t>YT</t>
  </si>
  <si>
    <t>Mayotte</t>
  </si>
  <si>
    <t>eba_GA:MX</t>
  </si>
  <si>
    <t>MX</t>
  </si>
  <si>
    <t>Mexico</t>
  </si>
  <si>
    <t>eba_GA:FM</t>
  </si>
  <si>
    <t>FM</t>
  </si>
  <si>
    <t>Micronesia (Federated States of)</t>
  </si>
  <si>
    <t>eba_GA:MD</t>
  </si>
  <si>
    <t>MD</t>
  </si>
  <si>
    <t>Moldova (the Republic of)</t>
  </si>
  <si>
    <t>eba_GA:MC</t>
  </si>
  <si>
    <t>MC</t>
  </si>
  <si>
    <t>Monaco</t>
  </si>
  <si>
    <t>eba_GA:MN</t>
  </si>
  <si>
    <t>MN</t>
  </si>
  <si>
    <t>Mongolia</t>
  </si>
  <si>
    <t>eba_GA:ME</t>
  </si>
  <si>
    <t>ME</t>
  </si>
  <si>
    <t>Montenegro</t>
  </si>
  <si>
    <t>eba_GA:MS</t>
  </si>
  <si>
    <t>MS</t>
  </si>
  <si>
    <t>Montserrat</t>
  </si>
  <si>
    <t>eba_GA:MA</t>
  </si>
  <si>
    <t>MA</t>
  </si>
  <si>
    <t>Morocco</t>
  </si>
  <si>
    <t>eba_GA:MZ</t>
  </si>
  <si>
    <t>MZ</t>
  </si>
  <si>
    <t>Mozambique</t>
  </si>
  <si>
    <t>eba_GA:MM</t>
  </si>
  <si>
    <t>MM</t>
  </si>
  <si>
    <t>Myanmar</t>
  </si>
  <si>
    <t>eba_GA:NA</t>
  </si>
  <si>
    <t>NA</t>
  </si>
  <si>
    <t>Namibia</t>
  </si>
  <si>
    <t>eba_GA:NR</t>
  </si>
  <si>
    <t>NR</t>
  </si>
  <si>
    <t>Nauru</t>
  </si>
  <si>
    <t>eba_GA:NP</t>
  </si>
  <si>
    <t>NP</t>
  </si>
  <si>
    <t>Nepal</t>
  </si>
  <si>
    <t>eba_GA:NC</t>
  </si>
  <si>
    <t>NC</t>
  </si>
  <si>
    <t>New Caledonia</t>
  </si>
  <si>
    <t>eba_GA:NZ</t>
  </si>
  <si>
    <t>NZ</t>
  </si>
  <si>
    <t>New Zealand</t>
  </si>
  <si>
    <t>eba_GA:NI</t>
  </si>
  <si>
    <t>NI</t>
  </si>
  <si>
    <t>Nicaragua</t>
  </si>
  <si>
    <t>eba_GA:NE</t>
  </si>
  <si>
    <t>NE</t>
  </si>
  <si>
    <t>Niger (the)</t>
  </si>
  <si>
    <t>eba_GA:NG</t>
  </si>
  <si>
    <t>NG</t>
  </si>
  <si>
    <t>Nigeria</t>
  </si>
  <si>
    <t>eba_GA:NU</t>
  </si>
  <si>
    <t>NU</t>
  </si>
  <si>
    <t>Niue</t>
  </si>
  <si>
    <t>eba_GA:NF</t>
  </si>
  <si>
    <t>NF</t>
  </si>
  <si>
    <t>Norfolk Island</t>
  </si>
  <si>
    <t>eba_GA:MP</t>
  </si>
  <si>
    <t>MP</t>
  </si>
  <si>
    <t>Northern Mariana Islands (the)</t>
  </si>
  <si>
    <t>eba_GA:NO</t>
  </si>
  <si>
    <t>NO</t>
  </si>
  <si>
    <t>Norway</t>
  </si>
  <si>
    <t>eba_GA:OM</t>
  </si>
  <si>
    <t>OM</t>
  </si>
  <si>
    <t>Oman</t>
  </si>
  <si>
    <t>eba_GA:PK</t>
  </si>
  <si>
    <t>PK</t>
  </si>
  <si>
    <t>Pakistan</t>
  </si>
  <si>
    <t>eba_GA:PW</t>
  </si>
  <si>
    <t>PW</t>
  </si>
  <si>
    <t>Palau</t>
  </si>
  <si>
    <t>eba_GA:PS</t>
  </si>
  <si>
    <t>PS</t>
  </si>
  <si>
    <t>Palestine, State of</t>
  </si>
  <si>
    <t>eba_GA:PA</t>
  </si>
  <si>
    <t>PA</t>
  </si>
  <si>
    <t>Panama</t>
  </si>
  <si>
    <t>eba_GA:PG</t>
  </si>
  <si>
    <t>PG</t>
  </si>
  <si>
    <t>Papua New Guinea</t>
  </si>
  <si>
    <t>eba_GA:PY</t>
  </si>
  <si>
    <t>PY</t>
  </si>
  <si>
    <t>Paraguay</t>
  </si>
  <si>
    <t>eba_GA:PE</t>
  </si>
  <si>
    <t>PE</t>
  </si>
  <si>
    <t>Peru</t>
  </si>
  <si>
    <t>eba_GA:PH</t>
  </si>
  <si>
    <t>PH</t>
  </si>
  <si>
    <t>Philippines (the)</t>
  </si>
  <si>
    <t>eba_GA:PN</t>
  </si>
  <si>
    <t>PN</t>
  </si>
  <si>
    <t>Pitcairn</t>
  </si>
  <si>
    <t>eba_GA:PR</t>
  </si>
  <si>
    <t>PR</t>
  </si>
  <si>
    <t>Puerto Rico</t>
  </si>
  <si>
    <t>eba_GA:QA</t>
  </si>
  <si>
    <t>QA</t>
  </si>
  <si>
    <t>Qatar</t>
  </si>
  <si>
    <t>eba_GA:MK</t>
  </si>
  <si>
    <t>MK</t>
  </si>
  <si>
    <t>Republic of North Macedonia</t>
  </si>
  <si>
    <t>eba_GA:RU</t>
  </si>
  <si>
    <t>RU</t>
  </si>
  <si>
    <t>Russian Federation (the)</t>
  </si>
  <si>
    <t>eba_GA:RW</t>
  </si>
  <si>
    <t>RW</t>
  </si>
  <si>
    <t>Rwanda</t>
  </si>
  <si>
    <t>eba_GA:RE</t>
  </si>
  <si>
    <t>RE</t>
  </si>
  <si>
    <t>Réunion</t>
  </si>
  <si>
    <t>eba_GA:BL</t>
  </si>
  <si>
    <t>BL</t>
  </si>
  <si>
    <t>Saint Barthélemy</t>
  </si>
  <si>
    <t>eba_GA:SH</t>
  </si>
  <si>
    <t>SH</t>
  </si>
  <si>
    <t>Saint Helena, Ascension and Tristan da Cunha</t>
  </si>
  <si>
    <t>eba_GA:KN</t>
  </si>
  <si>
    <t>KN</t>
  </si>
  <si>
    <t>Saint Kitts and Nevis</t>
  </si>
  <si>
    <t>eba_GA:LC</t>
  </si>
  <si>
    <t>LC</t>
  </si>
  <si>
    <t>Saint Lucia</t>
  </si>
  <si>
    <t>eba_GA:MF</t>
  </si>
  <si>
    <t>MF</t>
  </si>
  <si>
    <t>Saint Martin (French part)</t>
  </si>
  <si>
    <t>eba_GA:PM</t>
  </si>
  <si>
    <t>PM</t>
  </si>
  <si>
    <t>Saint Pierre and Miquelon</t>
  </si>
  <si>
    <t>eba_GA:VC</t>
  </si>
  <si>
    <t>VC</t>
  </si>
  <si>
    <t>Saint Vincent and the Grenadines</t>
  </si>
  <si>
    <t>eba_GA:WS</t>
  </si>
  <si>
    <t>WS</t>
  </si>
  <si>
    <t>Samoa</t>
  </si>
  <si>
    <t>eba_GA:SM</t>
  </si>
  <si>
    <t>SM</t>
  </si>
  <si>
    <t>San Marino</t>
  </si>
  <si>
    <t>eba_GA:ST</t>
  </si>
  <si>
    <t>ST</t>
  </si>
  <si>
    <t>Sao Tome and Principe</t>
  </si>
  <si>
    <t>eba_GA:SA</t>
  </si>
  <si>
    <t>SA</t>
  </si>
  <si>
    <t>Saudi Arabia</t>
  </si>
  <si>
    <t>eba_GA:SN</t>
  </si>
  <si>
    <t>SN</t>
  </si>
  <si>
    <t>Senegal</t>
  </si>
  <si>
    <t>eba_GA:RS</t>
  </si>
  <si>
    <t>RS</t>
  </si>
  <si>
    <t>Serbia</t>
  </si>
  <si>
    <t>eba_GA:SC</t>
  </si>
  <si>
    <t>SC</t>
  </si>
  <si>
    <t>Seychelles</t>
  </si>
  <si>
    <t>eba_GA:SL</t>
  </si>
  <si>
    <t>SL</t>
  </si>
  <si>
    <t>Sierra Leone</t>
  </si>
  <si>
    <t>eba_GA:SG</t>
  </si>
  <si>
    <t>SG</t>
  </si>
  <si>
    <t>Singapore</t>
  </si>
  <si>
    <t>eba_GA:SX</t>
  </si>
  <si>
    <t>SX</t>
  </si>
  <si>
    <t>Sint Maarten (Dutch part)</t>
  </si>
  <si>
    <t>eba_GA:SB</t>
  </si>
  <si>
    <t>SB</t>
  </si>
  <si>
    <t>Solomon Islands</t>
  </si>
  <si>
    <t>eba_GA:SO</t>
  </si>
  <si>
    <t>SO</t>
  </si>
  <si>
    <t>Somalia</t>
  </si>
  <si>
    <t>eba_GA:ZA</t>
  </si>
  <si>
    <t>ZA</t>
  </si>
  <si>
    <t>South Africa</t>
  </si>
  <si>
    <t>eba_GA:GS</t>
  </si>
  <si>
    <t>GS</t>
  </si>
  <si>
    <t>South Georgia and the South Sandwich Islands</t>
  </si>
  <si>
    <t>eba_GA:SS</t>
  </si>
  <si>
    <t>SS</t>
  </si>
  <si>
    <t>South Sudan</t>
  </si>
  <si>
    <t>eba_GA:LK</t>
  </si>
  <si>
    <t>LK</t>
  </si>
  <si>
    <t>Sri Lanka</t>
  </si>
  <si>
    <t>eba_GA:SD</t>
  </si>
  <si>
    <t>SD</t>
  </si>
  <si>
    <t>Sudan (the)</t>
  </si>
  <si>
    <t>eba_GA:SR</t>
  </si>
  <si>
    <t>SR</t>
  </si>
  <si>
    <t>Suriname</t>
  </si>
  <si>
    <t>eba_GA:SJ</t>
  </si>
  <si>
    <t>SJ</t>
  </si>
  <si>
    <t>Svalbard and Jan Mayen</t>
  </si>
  <si>
    <t>eba_GA:CH</t>
  </si>
  <si>
    <t>CH</t>
  </si>
  <si>
    <t>Switzerland</t>
  </si>
  <si>
    <t>eba_GA:SY</t>
  </si>
  <si>
    <t>SY</t>
  </si>
  <si>
    <t>Syrian Arab Republic</t>
  </si>
  <si>
    <t>eba_GA:TW</t>
  </si>
  <si>
    <t>TW</t>
  </si>
  <si>
    <t>Taiwan (Province of China)</t>
  </si>
  <si>
    <t>eba_GA:TJ</t>
  </si>
  <si>
    <t>TJ</t>
  </si>
  <si>
    <t>Tajikistan</t>
  </si>
  <si>
    <t>eba_GA:TZ</t>
  </si>
  <si>
    <t>TZ</t>
  </si>
  <si>
    <t>Tanzania, United Republic of</t>
  </si>
  <si>
    <t>eba_GA:TH</t>
  </si>
  <si>
    <t>TH</t>
  </si>
  <si>
    <t>Thailand</t>
  </si>
  <si>
    <t>eba_GA:TL</t>
  </si>
  <si>
    <t>TL</t>
  </si>
  <si>
    <t>Timor-Leste</t>
  </si>
  <si>
    <t>eba_GA:TG</t>
  </si>
  <si>
    <t>TG</t>
  </si>
  <si>
    <t>Togo</t>
  </si>
  <si>
    <t>eba_GA:TK</t>
  </si>
  <si>
    <t>TK</t>
  </si>
  <si>
    <t>Tokelau</t>
  </si>
  <si>
    <t>eba_GA:TO</t>
  </si>
  <si>
    <t>TO</t>
  </si>
  <si>
    <t>Tonga</t>
  </si>
  <si>
    <t>eba_GA:TT</t>
  </si>
  <si>
    <t>TT</t>
  </si>
  <si>
    <t>Trinidad and Tobago</t>
  </si>
  <si>
    <t>eba_GA:TN</t>
  </si>
  <si>
    <t>TN</t>
  </si>
  <si>
    <t>Tunisia</t>
  </si>
  <si>
    <t>eba_GA:TR</t>
  </si>
  <si>
    <t>TR</t>
  </si>
  <si>
    <t>Turkey</t>
  </si>
  <si>
    <t>eba_GA:TM</t>
  </si>
  <si>
    <t>TM</t>
  </si>
  <si>
    <t>Turkmenistan</t>
  </si>
  <si>
    <t>eba_GA:TC</t>
  </si>
  <si>
    <t>TC</t>
  </si>
  <si>
    <t>Turks and Caicos Islands (the)</t>
  </si>
  <si>
    <t>eba_GA:TV</t>
  </si>
  <si>
    <t>TV</t>
  </si>
  <si>
    <t>Tuvalu</t>
  </si>
  <si>
    <t>eba_GA:UG</t>
  </si>
  <si>
    <t>UG</t>
  </si>
  <si>
    <t>Uganda</t>
  </si>
  <si>
    <t>eba_GA:UA</t>
  </si>
  <si>
    <t>UA</t>
  </si>
  <si>
    <t>Ukraine</t>
  </si>
  <si>
    <t>eba_GA:AE</t>
  </si>
  <si>
    <t>AE</t>
  </si>
  <si>
    <t>United Arab Emirates (the)</t>
  </si>
  <si>
    <t>eba_GA:GB</t>
  </si>
  <si>
    <t>GB</t>
  </si>
  <si>
    <t>United Kingdom of Great Britain and Northern Ireland (the)</t>
  </si>
  <si>
    <t>eba_GA:UM</t>
  </si>
  <si>
    <t>UM</t>
  </si>
  <si>
    <t>United States Minor Outlying Islands (the)</t>
  </si>
  <si>
    <t>eba_GA:US</t>
  </si>
  <si>
    <t>US</t>
  </si>
  <si>
    <t>United States of America (the)</t>
  </si>
  <si>
    <t>eba_GA:UY</t>
  </si>
  <si>
    <t>UY</t>
  </si>
  <si>
    <t>Uruguay</t>
  </si>
  <si>
    <t>eba_GA:UZ</t>
  </si>
  <si>
    <t>UZ</t>
  </si>
  <si>
    <t>Uzbekistan</t>
  </si>
  <si>
    <t>eba_GA:VU</t>
  </si>
  <si>
    <t>VU</t>
  </si>
  <si>
    <t>Vanuatu</t>
  </si>
  <si>
    <t>eba_GA:VE</t>
  </si>
  <si>
    <t>VE</t>
  </si>
  <si>
    <t>Venezuela (Bolivarian Republic of)</t>
  </si>
  <si>
    <t>eba_GA:VN</t>
  </si>
  <si>
    <t>VN</t>
  </si>
  <si>
    <t>Viet Nam</t>
  </si>
  <si>
    <t>eba_GA:VG</t>
  </si>
  <si>
    <t>VG</t>
  </si>
  <si>
    <t>Virgin Islands (British)</t>
  </si>
  <si>
    <t>eba_GA:VI</t>
  </si>
  <si>
    <t>VI</t>
  </si>
  <si>
    <t>Virgin Islands (U.S.)</t>
  </si>
  <si>
    <t>eba_GA:WF</t>
  </si>
  <si>
    <t>WF</t>
  </si>
  <si>
    <t>Wallis and Futuna</t>
  </si>
  <si>
    <t>eba_GA:EH</t>
  </si>
  <si>
    <t>EH</t>
  </si>
  <si>
    <t>Western Sahara</t>
  </si>
  <si>
    <t>eba_GA:YE</t>
  </si>
  <si>
    <t>YE</t>
  </si>
  <si>
    <t>Yemen</t>
  </si>
  <si>
    <t>eba_GA:ZM</t>
  </si>
  <si>
    <t>ZM</t>
  </si>
  <si>
    <t>Zambia</t>
  </si>
  <si>
    <t>eba_GA:ZW</t>
  </si>
  <si>
    <t>ZW</t>
  </si>
  <si>
    <t>Zimbabwe</t>
  </si>
  <si>
    <t>eba_GA:AX</t>
  </si>
  <si>
    <t>AX</t>
  </si>
  <si>
    <t>Åland Islands</t>
  </si>
  <si>
    <t>Validation Code</t>
  </si>
  <si>
    <t>Table</t>
  </si>
  <si>
    <t>Column Code</t>
  </si>
  <si>
    <t>Entry cell</t>
  </si>
  <si>
    <t>Column label</t>
  </si>
  <si>
    <t>Type</t>
  </si>
  <si>
    <t>Severity</t>
  </si>
  <si>
    <t>Error message</t>
  </si>
  <si>
    <t>Excel Formula</t>
  </si>
  <si>
    <t>AggregatedErrors</t>
  </si>
  <si>
    <t>Level</t>
  </si>
  <si>
    <t>C11</t>
  </si>
  <si>
    <t>Consistency</t>
  </si>
  <si>
    <t>ERROR</t>
  </si>
  <si>
    <t>C0020 cannot be negative</t>
  </si>
  <si>
    <t>External</t>
  </si>
  <si>
    <t>DataType</t>
  </si>
  <si>
    <t>the value is not an accepted value. Please enter an integer number.</t>
  </si>
  <si>
    <t>WARNING</t>
  </si>
  <si>
    <t>Cannot be larger than Total Number of LE Customers in AML.02.01.C0030</t>
  </si>
  <si>
    <t>J11</t>
  </si>
  <si>
    <t>MandatoryField</t>
  </si>
  <si>
    <t>C0090 is mandatory</t>
  </si>
  <si>
    <t>the value is not an accepted value. Please select a valid option from the list.</t>
  </si>
  <si>
    <t>B11</t>
  </si>
  <si>
    <t>Invalid format: length is not 20</t>
  </si>
  <si>
    <t>the value is not an accepted value. Forbidden characters or &gt; 300 chars.</t>
  </si>
  <si>
    <t>at least one of the datapoints C0010 or C0020 needs to be filled out</t>
  </si>
  <si>
    <t>D11</t>
  </si>
  <si>
    <t>C0030 is mandatory</t>
  </si>
  <si>
    <t>E11</t>
  </si>
  <si>
    <t>F11</t>
  </si>
  <si>
    <t>C0050 is mandatory</t>
  </si>
  <si>
    <t>G11</t>
  </si>
  <si>
    <t>C0060 is mandatory if C0050 = "Other financial institutions"</t>
  </si>
  <si>
    <t>H11</t>
  </si>
  <si>
    <t>C0070 is mandatory</t>
  </si>
  <si>
    <t>I11</t>
  </si>
  <si>
    <t>C0080 is mandatory</t>
  </si>
  <si>
    <t>K11</t>
  </si>
  <si>
    <t>C0100 is mandatory</t>
  </si>
  <si>
    <t>L11</t>
  </si>
  <si>
    <t>C0110 is mandatory</t>
  </si>
  <si>
    <t>M11</t>
  </si>
  <si>
    <t>C0120 is mandatory</t>
  </si>
  <si>
    <t>N11</t>
  </si>
  <si>
    <t>C0130 is mandatory</t>
  </si>
  <si>
    <t>O11</t>
  </si>
  <si>
    <t>C0140 is mandatory</t>
  </si>
  <si>
    <t>P11</t>
  </si>
  <si>
    <t>C0150 is mandatory</t>
  </si>
  <si>
    <t>Q11</t>
  </si>
  <si>
    <t>C0160 is mandatory</t>
  </si>
  <si>
    <t>R11</t>
  </si>
  <si>
    <t>C0170 is mandatory</t>
  </si>
  <si>
    <t>S11</t>
  </si>
  <si>
    <t>C0180 is mandatory</t>
  </si>
  <si>
    <t>T11</t>
  </si>
  <si>
    <t>C0190 is mandatory</t>
  </si>
  <si>
    <t>U11</t>
  </si>
  <si>
    <t>C0200 is mandatory</t>
  </si>
  <si>
    <t>V11</t>
  </si>
  <si>
    <t>C0210 is mandatory</t>
  </si>
  <si>
    <t>W11</t>
  </si>
  <si>
    <t>C0220 is mandatory</t>
  </si>
  <si>
    <t>X11</t>
  </si>
  <si>
    <t>C0230 is mandatory</t>
  </si>
  <si>
    <t>Y11</t>
  </si>
  <si>
    <t>C0240 is mandatory</t>
  </si>
  <si>
    <t>Z11</t>
  </si>
  <si>
    <t>C0250 is mandatory</t>
  </si>
  <si>
    <t>AA11</t>
  </si>
  <si>
    <t>C0260 is mandatory</t>
  </si>
  <si>
    <t>AB11</t>
  </si>
  <si>
    <t>C0270 is mandatory</t>
  </si>
  <si>
    <t>AC11</t>
  </si>
  <si>
    <t>C0280 is mandatory</t>
  </si>
  <si>
    <t>AD11</t>
  </si>
  <si>
    <t>C0290 is mandatory</t>
  </si>
  <si>
    <t>B11:B300</t>
  </si>
  <si>
    <t>C11:C300</t>
  </si>
  <si>
    <t>D11:D300</t>
  </si>
  <si>
    <t>E11:E300</t>
  </si>
  <si>
    <t>C0040 is mandatory for reported lines</t>
  </si>
  <si>
    <t>C0030 cannot be negative</t>
  </si>
  <si>
    <t>C0040 cannot be negative</t>
  </si>
  <si>
    <t>C0050 cannot be negative</t>
  </si>
  <si>
    <t>C0060 cannot be negative</t>
  </si>
  <si>
    <t>C0070 cannot be negative</t>
  </si>
  <si>
    <t>C0080 cannot be negative</t>
  </si>
  <si>
    <t>C0090 cannot be negative</t>
  </si>
  <si>
    <t>C0100 cannot be negative</t>
  </si>
  <si>
    <t>C0110 cannot be negative</t>
  </si>
  <si>
    <t>C0140 cannot be negative</t>
  </si>
  <si>
    <t>C0150 cannot be negative</t>
  </si>
  <si>
    <t>C0160 cannot be negative</t>
  </si>
  <si>
    <t>C0170 cannot be negative</t>
  </si>
  <si>
    <t>C0010 cannot be negative</t>
  </si>
  <si>
    <t>the value is not an accepted value. Please enter a valid number.</t>
  </si>
  <si>
    <t>Cannot be larger than the number of Customers Using Prepaid Cards in C0040</t>
  </si>
  <si>
    <t>Number of Real Estate Loans with Third-party Payments cannot be &gt; Number of Real Estate Loans in C0030</t>
  </si>
  <si>
    <t>C0130 cannot be negative</t>
  </si>
  <si>
    <t>Value of Factoring Contracts to Non-EEA Obligors cannot be &gt; Value of Factoring Contracts in C0120</t>
  </si>
  <si>
    <t>C0030 cannot be greater than 1 (100%)</t>
  </si>
  <si>
    <t>the value is not an accepted value. Please enter a number between 0 and 1.</t>
  </si>
  <si>
    <t>Number of Currency Exchange (Sell) transactions above EUR 1000 cannot be &gt; Number of Currency Exchange (Sell) transactions in C0010</t>
  </si>
  <si>
    <t>Number of Currency Exchange (Buy) transactions above EUR 1000 cannot be &gt; Number of Currency Exchange (Buy) transactions in C0020</t>
  </si>
  <si>
    <t>C0060 cannot be greater than 1 (100%)</t>
  </si>
  <si>
    <t>Cannot be larger than the number of Money Remittance transactions (Incoming) in C0010</t>
  </si>
  <si>
    <t>Cannot be larger than the number of Money Remittance transactions (Outgoing) in C0020</t>
  </si>
  <si>
    <t>C0020 cannot be greater than AML.02.01 C0010</t>
  </si>
  <si>
    <t>C0010 cannot be greater than AML.02.01 C0010</t>
  </si>
  <si>
    <t>C0010 cannot be greater than AML.02.01 C0030</t>
  </si>
  <si>
    <t>Number of Funds-to-Crypto (to Self-hosted) transactions cannot be &gt; Number of Funds-to-Crypto transactions in C0020</t>
  </si>
  <si>
    <t>Number of Crypto-to-Funds (from Self-hosted) transactions cannot be &gt; Number of Crypto-to-Funds transactions in C0060</t>
  </si>
  <si>
    <t>C0120 cannot be negative</t>
  </si>
  <si>
    <t>Number of Crypto-to-Crypto (to Self-hosted) transactions cannot be &gt; Number of Crypto-to-Crypto transactions in C0110</t>
  </si>
  <si>
    <t>Number of Crypto-to-Crypto (from Self-hosted) transactions cannot be &gt; Number of Crypto-to-Crypto transactions in C0110</t>
  </si>
  <si>
    <t>Number of Transfers (to Self-hosted) cannot be &gt; Number of Transfers in C0160</t>
  </si>
  <si>
    <t>C0180 cannot be negative</t>
  </si>
  <si>
    <t>Number of Transfers (from Self-hosted) cannot be &gt; Number of Transfers in C0160</t>
  </si>
  <si>
    <t>C0040 cannot be greater than AML.02.01 C0010</t>
  </si>
  <si>
    <t>C0050 cannot be greater than AML.02.01 C0010</t>
  </si>
  <si>
    <t>C0010 is mandatory for reported lines</t>
  </si>
  <si>
    <t>Duplicate entries found in C0010</t>
  </si>
  <si>
    <t>B11:B200</t>
  </si>
  <si>
    <t>C11:C200</t>
  </si>
  <si>
    <t>C0020 cannot be greater than AML.02.01 C0020</t>
  </si>
  <si>
    <t>E11:E200</t>
  </si>
  <si>
    <t>F11:F200</t>
  </si>
  <si>
    <t>K11:K200</t>
  </si>
  <si>
    <t>L11:L200</t>
  </si>
  <si>
    <t>M11:M200</t>
  </si>
  <si>
    <t>N11:N200</t>
  </si>
  <si>
    <t>O11:O200</t>
  </si>
  <si>
    <t>P11:P200</t>
  </si>
  <si>
    <t>Q11:Q200</t>
  </si>
  <si>
    <t>R11:R200</t>
  </si>
  <si>
    <t>D11:D200</t>
  </si>
  <si>
    <t>the value is not an accepted value. Please enter an Monetary Value</t>
  </si>
  <si>
    <t>C0010 date cannot be after 2025-12-31</t>
  </si>
  <si>
    <t>the value is not an accepted value. Please use the format YYYY-MM-DD.</t>
  </si>
  <si>
    <t>C0040 cannot be greater than 1 (100%)</t>
  </si>
  <si>
    <t>C0050 cannot be greater than 1 (100%)</t>
  </si>
  <si>
    <t>C0110 date cannot be after 2025-12-31</t>
  </si>
  <si>
    <t>C0120 date cannot be after 2025-12-31</t>
  </si>
  <si>
    <t>C0130 date cannot be after 2025-12-31</t>
  </si>
  <si>
    <t>C0140 date cannot be after 2025-12-31</t>
  </si>
  <si>
    <t>C0150 date cannot be after 2025-12-31</t>
  </si>
  <si>
    <t>C0160 date cannot be after 2025-12-31</t>
  </si>
  <si>
    <t>C0170 date cannot be after 2025-12-31</t>
  </si>
  <si>
    <t>C0180 date cannot be after 2025-12-31</t>
  </si>
  <si>
    <t>C0190 date cannot be after 2025-12-31</t>
  </si>
  <si>
    <t>C0030 date cannot be after 2025-12-31</t>
  </si>
  <si>
    <t>Cannot be larger than Total Number of Customers in AML.02.01.C0010</t>
  </si>
  <si>
    <t>Total Outbound Transfers (C0030) cannot be smaller than C0020</t>
  </si>
  <si>
    <t>C0010 cannot be greater than 1 (100%)</t>
  </si>
  <si>
    <t>C0020 cannot be greater than 1 (100%)</t>
  </si>
  <si>
    <t>C0030 cannot be greater than AML.02.01 C0030</t>
  </si>
  <si>
    <t>C0010 is smaller than the sum of C0020, C0030</t>
  </si>
  <si>
    <t>C0010 is larger than the sum of C0020, C0030</t>
  </si>
  <si>
    <t>Cannot be larger than the number of Legal Entities in C0030</t>
  </si>
  <si>
    <t>Cannot be larger than the number of Natural Persons in C0020</t>
  </si>
  <si>
    <t>Cannot be larger than the number of New Customers in C0070</t>
  </si>
  <si>
    <t>C0030 cannot be greater than AML.02.01 C0010</t>
  </si>
  <si>
    <t>C0070 cannot be greater than AML.02.01 C0010</t>
  </si>
  <si>
    <t>C0100 cannot be greater than AML.02.01 C0010</t>
  </si>
  <si>
    <t>C0150 cannot be greater than AML.02.01 C0010</t>
  </si>
  <si>
    <t>G11:G200</t>
  </si>
  <si>
    <t>H11:H200</t>
  </si>
  <si>
    <t>I11:I200</t>
  </si>
  <si>
    <t>J11:J200</t>
  </si>
  <si>
    <t>D11:D1000</t>
  </si>
  <si>
    <t>this field only relates to templates "AML.05.01 Geographies" and "AML.06.01 Distribution channels".</t>
  </si>
  <si>
    <t>C0010 is missing, while other fields of that row are populated.</t>
  </si>
  <si>
    <t>C0010 is mandatory, if C0020 is filled out</t>
  </si>
  <si>
    <t>please ensure that LEI is also reported, as long as it exists</t>
  </si>
  <si>
    <t>Currency Exchange - Sell &gt; EUR 1 000 (Number)</t>
  </si>
  <si>
    <t>Currency Exchange - Buy &gt; EUR 1 000 (Number)</t>
  </si>
  <si>
    <t>Money Remittance (Incoming) &gt; EUR 1 000 - Number</t>
  </si>
  <si>
    <t>Money Remittance (Outgoing) &gt; EUR 1 000 - Number</t>
  </si>
  <si>
    <t>Automatic check not possible; please check manually</t>
  </si>
  <si>
    <t>Applicable to parent undertakings</t>
  </si>
  <si>
    <r>
      <t xml:space="preserve">Yes, 
</t>
    </r>
    <r>
      <rPr>
        <b/>
        <sz val="11"/>
        <color theme="1"/>
        <rFont val="Calibri"/>
        <family val="2"/>
        <scheme val="minor"/>
      </rPr>
      <t>if you are the parent undertaking</t>
    </r>
  </si>
  <si>
    <t>Workbook VERSION 2.0</t>
  </si>
  <si>
    <t xml:space="preserve">Credit providers other than credit institutions </t>
  </si>
  <si>
    <t>Kosovo</t>
  </si>
  <si>
    <t xml:space="preserve">XK </t>
  </si>
  <si>
    <t xml:space="preserve">eba_GA:XK </t>
  </si>
  <si>
    <t>eba_qTE:qx2116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</si>
</sst>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4">
    <font>
      <sz val="11"/>
      <color theme="1"/>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8"/>
      <name val="Calibri"/>
      <family val="2"/>
      <scheme val="minor"/>
    </font>
    <font>
      <b/>
      <sz val="11"/>
      <color rgb="FF000000"/>
      <name val="Calibri"/>
      <family val="2"/>
      <scheme val="minor"/>
    </font>
    <font>
      <sz val="11"/>
      <color rgb="FF000000"/>
      <name val="Calibri"/>
      <family val="2"/>
      <scheme val="minor"/>
    </font>
    <font>
      <sz val="8"/>
      <color rgb="FF212529"/>
      <name val="Inherit"/>
    </font>
    <font>
      <b/>
      <sz val="18"/>
      <color theme="0"/>
      <name val="Calibri"/>
      <family val="2"/>
      <scheme val="minor"/>
    </font>
    <font>
      <sz val="11"/>
      <color rgb="FFFF0000"/>
      <name val="Calibri"/>
      <family val="2"/>
      <scheme val="minor"/>
    </font>
    <font>
      <sz val="11"/>
      <color theme="1"/>
      <name val="Calibri"/>
      <family val="2"/>
      <charset val="238"/>
      <scheme val="minor"/>
    </font>
    <font>
      <u/>
      <sz val="11"/>
      <color theme="10"/>
      <name val="Calibri"/>
      <family val="2"/>
      <scheme val="minor"/>
    </font>
    <font>
      <sz val="11"/>
      <name val="Calibri"/>
      <family val="2"/>
    </font>
    <font>
      <sz val="11"/>
      <color rgb="FF000000"/>
      <name val="Consolas"/>
      <family val="3"/>
    </font>
    <font>
      <sz val="11"/>
      <color rgb="FF242424"/>
      <name val="Consolas"/>
      <family val="3"/>
    </font>
    <font>
      <b/>
      <sz val="11"/>
      <color rgb="FFFF0000"/>
      <name val="Calibri"/>
      <family val="2"/>
      <scheme val="minor"/>
    </font>
    <font>
      <b/>
      <sz val="20"/>
      <color theme="0"/>
      <name val="Calibri"/>
      <family val="2"/>
      <scheme val="minor"/>
    </font>
    <font>
      <sz val="20"/>
      <color theme="1"/>
      <name val="Calibri"/>
      <family val="2"/>
      <scheme val="minor"/>
    </font>
    <font>
      <b/>
      <sz val="18"/>
      <color theme="1"/>
      <name val="Calibri"/>
      <family val="2"/>
      <scheme val="minor"/>
    </font>
    <font>
      <b/>
      <sz val="14"/>
      <color theme="1"/>
      <name val="Calibri"/>
      <family val="2"/>
      <scheme val="minor"/>
    </font>
    <font>
      <b/>
      <sz val="14"/>
      <color rgb="FF000000"/>
      <name val="Calibri"/>
      <family val="2"/>
    </font>
    <font>
      <sz val="14"/>
      <color theme="1"/>
      <name val="Calibri"/>
      <family val="2"/>
      <scheme val="minor"/>
    </font>
    <font>
      <b/>
      <sz val="18"/>
      <color rgb="FF000000"/>
      <name val="Calibri"/>
      <family val="2"/>
    </font>
    <font>
      <i/>
      <sz val="14"/>
      <name val="Calibri"/>
      <family val="2"/>
      <scheme val="minor"/>
    </font>
    <font>
      <b/>
      <sz val="24"/>
      <color theme="0"/>
      <name val="Calibri"/>
      <family val="2"/>
      <scheme val="minor"/>
    </font>
    <font>
      <b/>
      <sz val="11"/>
      <name val="Calibri"/>
      <family val="2"/>
      <scheme val="minor"/>
    </font>
    <font>
      <i/>
      <sz val="10"/>
      <color theme="1"/>
      <name val="Calibri"/>
      <family val="2"/>
      <scheme val="minor"/>
    </font>
    <font>
      <b/>
      <sz val="18"/>
      <name val="Calibri"/>
      <family val="2"/>
      <scheme val="minor"/>
    </font>
    <font>
      <sz val="12"/>
      <color indexed="81"/>
      <name val="Tahoma"/>
      <family val="2"/>
    </font>
    <font>
      <sz val="18"/>
      <color theme="1"/>
      <name val="Calibri"/>
      <family val="2"/>
      <scheme val="minor"/>
    </font>
    <font>
      <b/>
      <i/>
      <sz val="14"/>
      <color rgb="FFFF0000"/>
      <name val="Calibri"/>
      <family val="2"/>
      <scheme val="minor"/>
    </font>
    <font>
      <i/>
      <sz val="14"/>
      <color theme="1"/>
      <name val="Calibri"/>
      <family val="2"/>
      <scheme val="minor"/>
    </font>
    <font>
      <sz val="12"/>
      <color indexed="81"/>
      <name val="Calibri"/>
      <family val="2"/>
    </font>
    <font>
      <i/>
      <sz val="11"/>
      <name val="Calibri"/>
      <family val="2"/>
      <scheme val="minor"/>
    </font>
  </fonts>
  <fills count="15">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BDD7EE"/>
        <bgColor rgb="FF000000"/>
      </patternFill>
    </fill>
    <fill>
      <patternFill patternType="solid">
        <fgColor rgb="FFFFFFFF"/>
        <bgColor indexed="64"/>
      </patternFill>
    </fill>
    <fill>
      <patternFill patternType="solid">
        <fgColor theme="4"/>
      </patternFill>
    </fill>
    <fill>
      <patternFill patternType="solid">
        <fgColor theme="7"/>
        <bgColor indexed="64"/>
      </patternFill>
    </fill>
    <fill>
      <patternFill patternType="solid">
        <fgColor theme="9" tint="0.59999389629810485"/>
        <bgColor indexed="64"/>
      </patternFill>
    </fill>
    <fill>
      <patternFill patternType="solid">
        <fgColor theme="0"/>
        <bgColor theme="4" tint="0.79998168889431442"/>
      </patternFill>
    </fill>
    <fill>
      <patternFill patternType="solid">
        <fgColor theme="3" tint="0.79998168889431442"/>
        <bgColor indexed="64"/>
      </patternFill>
    </fill>
    <fill>
      <patternFill patternType="solid">
        <fgColor rgb="FFD9E1F2"/>
        <bgColor rgb="FF000000"/>
      </patternFill>
    </fill>
    <fill>
      <patternFill patternType="solid">
        <fgColor rgb="FFD9D9D9"/>
        <bgColor indexed="64"/>
      </patternFill>
    </fill>
    <fill>
      <patternFill patternType="solid">
        <fgColor rgb="FFD9E1F2"/>
        <bgColor indexed="64"/>
      </patternFill>
    </fill>
    <fill>
      <patternFill patternType="solid">
        <fgColor theme="7" tint="0.79998168889431442"/>
        <bgColor indexed="64"/>
      </patternFill>
    </fill>
  </fills>
  <borders count="54">
    <border>
      <left/>
      <right/>
      <top/>
      <bottom/>
      <diagonal/>
    </border>
    <border>
      <left style="thin">
        <color theme="0"/>
      </left>
      <right/>
      <top/>
      <bottom/>
      <diagonal/>
    </border>
    <border>
      <left style="thin">
        <color rgb="FFFFFFFF"/>
      </left>
      <right style="thin">
        <color rgb="FFFFFFFF"/>
      </right>
      <top style="thin">
        <color rgb="FFFFFFFF"/>
      </top>
      <bottom/>
      <diagonal/>
    </border>
    <border>
      <left style="thin">
        <color indexed="64"/>
      </left>
      <right style="hair">
        <color indexed="64"/>
      </right>
      <top/>
      <bottom style="mediumDashed">
        <color indexed="64"/>
      </bottom>
      <diagonal/>
    </border>
    <border>
      <left style="thin">
        <color indexed="64"/>
      </left>
      <right style="hair">
        <color indexed="64"/>
      </right>
      <top/>
      <bottom style="hair">
        <color indexed="64"/>
      </bottom>
      <diagonal/>
    </border>
    <border>
      <left style="thin">
        <color indexed="64"/>
      </left>
      <right style="hair">
        <color indexed="64"/>
      </right>
      <top/>
      <bottom style="thin">
        <color indexed="64"/>
      </bottom>
      <diagonal/>
    </border>
    <border>
      <left style="medium">
        <color rgb="FFDEE2E6"/>
      </left>
      <right style="medium">
        <color rgb="FFDEE2E6"/>
      </right>
      <top style="medium">
        <color rgb="FFDEE2E6"/>
      </top>
      <bottom style="medium">
        <color rgb="FFDEE2E6"/>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ck">
        <color theme="0"/>
      </right>
      <top/>
      <bottom/>
      <diagonal/>
    </border>
    <border>
      <left style="thick">
        <color theme="0"/>
      </left>
      <right/>
      <top/>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thin">
        <color auto="1"/>
      </right>
      <top style="thin">
        <color auto="1"/>
      </top>
      <bottom style="double">
        <color theme="1"/>
      </bottom>
      <diagonal/>
    </border>
    <border>
      <left style="thin">
        <color auto="1"/>
      </left>
      <right/>
      <top style="thin">
        <color auto="1"/>
      </top>
      <bottom style="thin">
        <color auto="1"/>
      </bottom>
      <diagonal/>
    </border>
    <border>
      <left style="thin">
        <color theme="1"/>
      </left>
      <right style="thin">
        <color theme="1"/>
      </right>
      <top style="thin">
        <color theme="1"/>
      </top>
      <bottom style="thin">
        <color theme="1"/>
      </bottom>
      <diagonal/>
    </border>
    <border>
      <left style="thin">
        <color auto="1"/>
      </left>
      <right style="thin">
        <color theme="0" tint="-0.499984740745262"/>
      </right>
      <top style="thin">
        <color theme="0" tint="-0.499984740745262"/>
      </top>
      <bottom/>
      <diagonal/>
    </border>
    <border>
      <left style="thin">
        <color auto="1"/>
      </left>
      <right style="thin">
        <color theme="0" tint="-0.499984740745262"/>
      </right>
      <top/>
      <bottom/>
      <diagonal/>
    </border>
    <border>
      <left style="thin">
        <color auto="1"/>
      </left>
      <right style="thin">
        <color theme="0" tint="-0.499984740745262"/>
      </right>
      <top/>
      <bottom style="double">
        <color theme="1"/>
      </bottom>
      <diagonal/>
    </border>
    <border>
      <left/>
      <right/>
      <top style="medium">
        <color indexed="64"/>
      </top>
      <bottom style="thin">
        <color indexed="64"/>
      </bottom>
      <diagonal/>
    </border>
    <border>
      <left style="thin">
        <color theme="1"/>
      </left>
      <right style="thin">
        <color theme="1"/>
      </right>
      <top/>
      <bottom style="thin">
        <color theme="1"/>
      </bottom>
      <diagonal/>
    </border>
    <border>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medium">
        <color rgb="FFFFFFFF"/>
      </right>
      <top style="thin">
        <color rgb="FFFFFFFF"/>
      </top>
      <bottom style="thin">
        <color rgb="FFFFFFFF"/>
      </bottom>
      <diagonal/>
    </border>
    <border>
      <left/>
      <right style="thin">
        <color rgb="FFFFFFFF"/>
      </right>
      <top style="thin">
        <color rgb="FFFFFFFF"/>
      </top>
      <bottom/>
      <diagonal/>
    </border>
    <border>
      <left style="thin">
        <color auto="1"/>
      </left>
      <right style="medium">
        <color indexed="64"/>
      </right>
      <top style="thin">
        <color auto="1"/>
      </top>
      <bottom style="double">
        <color indexed="64"/>
      </bottom>
      <diagonal/>
    </border>
    <border>
      <left/>
      <right/>
      <top/>
      <bottom style="thin">
        <color rgb="FFFFFFFF"/>
      </bottom>
      <diagonal/>
    </border>
    <border>
      <left/>
      <right style="medium">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diagonal/>
    </border>
    <border>
      <left style="thin">
        <color rgb="FFFFFFFF"/>
      </left>
      <right style="medium">
        <color rgb="FFFFFFFF"/>
      </right>
      <top style="thin">
        <color rgb="FFFFFFFF"/>
      </top>
      <bottom/>
      <diagonal/>
    </border>
    <border>
      <left style="thin">
        <color theme="0"/>
      </left>
      <right style="thin">
        <color theme="0"/>
      </right>
      <top style="thin">
        <color theme="0"/>
      </top>
      <bottom style="thin">
        <color theme="0"/>
      </bottom>
      <diagonal/>
    </border>
    <border>
      <left/>
      <right/>
      <top style="thin">
        <color rgb="FFFFFFFF"/>
      </top>
      <bottom/>
      <diagonal/>
    </border>
    <border>
      <left style="medium">
        <color rgb="FFFFFFFF"/>
      </left>
      <right/>
      <top style="thin">
        <color rgb="FFFFFFFF"/>
      </top>
      <bottom style="thin">
        <color rgb="FFFFFFFF"/>
      </bottom>
      <diagonal/>
    </border>
    <border>
      <left style="thin">
        <color theme="0"/>
      </left>
      <right/>
      <top style="thin">
        <color theme="0"/>
      </top>
      <bottom style="thin">
        <color theme="0"/>
      </bottom>
      <diagonal/>
    </border>
    <border>
      <left style="medium">
        <color theme="0"/>
      </left>
      <right style="thin">
        <color rgb="FFFFFFFF"/>
      </right>
      <top style="thin">
        <color rgb="FFFFFFFF"/>
      </top>
      <bottom style="thin">
        <color rgb="FFFFFFFF"/>
      </bottom>
      <diagonal/>
    </border>
    <border>
      <left style="thin">
        <color auto="1"/>
      </left>
      <right/>
      <top style="thin">
        <color auto="1"/>
      </top>
      <bottom style="double">
        <color indexed="64"/>
      </bottom>
      <diagonal/>
    </border>
    <border>
      <left/>
      <right style="thin">
        <color auto="1"/>
      </right>
      <top style="thin">
        <color auto="1"/>
      </top>
      <bottom style="double">
        <color indexed="64"/>
      </bottom>
      <diagonal/>
    </border>
  </borders>
  <cellStyleXfs count="4">
    <xf numFmtId="0" fontId="0" fillId="0" borderId="0"/>
    <xf numFmtId="0" fontId="2" fillId="6" borderId="0" applyNumberFormat="0" applyBorder="0" applyAlignment="0" applyProtection="0"/>
    <xf numFmtId="0" fontId="10" fillId="0" borderId="0"/>
    <xf numFmtId="0" fontId="11" fillId="0" borderId="0" applyNumberFormat="0" applyFill="0" applyBorder="0" applyAlignment="0" applyProtection="0"/>
  </cellStyleXfs>
  <cellXfs count="195">
    <xf numFmtId="0" fontId="0" fillId="0" borderId="0" xfId="0"/>
    <xf numFmtId="0" fontId="23" fillId="7" borderId="0" xfId="1" applyFont="1" applyFill="1" applyAlignment="1" applyProtection="1">
      <alignment horizontal="center" vertical="center"/>
    </xf>
    <xf numFmtId="0" fontId="23" fillId="7" borderId="0" xfId="1" applyFont="1" applyFill="1" applyAlignment="1" applyProtection="1">
      <alignment horizontal="right" vertical="center"/>
    </xf>
    <xf numFmtId="0" fontId="23" fillId="3" borderId="0" xfId="1" applyFont="1" applyFill="1" applyAlignment="1" applyProtection="1">
      <alignment horizontal="right" vertical="center" wrapText="1"/>
    </xf>
    <xf numFmtId="1" fontId="0" fillId="5" borderId="0" xfId="0" applyNumberFormat="1" applyFill="1" applyAlignment="1" applyProtection="1">
      <alignment horizontal="center" vertical="center"/>
      <protection locked="0"/>
    </xf>
    <xf numFmtId="2" fontId="0" fillId="5" borderId="0" xfId="0" applyNumberFormat="1" applyFill="1" applyAlignment="1" applyProtection="1">
      <alignment horizontal="center" vertical="center"/>
      <protection locked="0"/>
    </xf>
    <xf numFmtId="164" fontId="0" fillId="5" borderId="0" xfId="0" applyNumberFormat="1" applyFill="1" applyAlignment="1" applyProtection="1">
      <alignment horizontal="center" vertical="center"/>
      <protection locked="0"/>
    </xf>
    <xf numFmtId="0" fontId="33" fillId="3" borderId="0" xfId="1" applyFont="1" applyFill="1" applyAlignment="1" applyProtection="1">
      <alignment horizontal="right" vertical="center" wrapText="1"/>
    </xf>
    <xf numFmtId="0" fontId="0" fillId="0" borderId="0" xfId="0" applyAlignment="1" applyProtection="1">
      <alignment horizontal="center"/>
    </xf>
    <xf numFmtId="0" fontId="25" fillId="0" borderId="0" xfId="0" applyFont="1" applyAlignment="1" applyProtection="1">
      <alignment horizontal="right" vertical="top"/>
    </xf>
    <xf numFmtId="0" fontId="25" fillId="0" borderId="0" xfId="0" applyFont="1" applyAlignment="1" applyProtection="1">
      <alignment horizontal="left" vertical="top" wrapText="1" indent="1"/>
    </xf>
    <xf numFmtId="0" fontId="25" fillId="0" borderId="0" xfId="0" applyFont="1" applyAlignment="1" applyProtection="1">
      <alignment horizontal="center" vertical="top"/>
    </xf>
    <xf numFmtId="0" fontId="0" fillId="0" borderId="0" xfId="0" applyProtection="1"/>
    <xf numFmtId="0" fontId="0" fillId="0" borderId="0" xfId="0" applyAlignment="1" applyProtection="1">
      <alignment horizontal="center" vertical="center"/>
    </xf>
    <xf numFmtId="0" fontId="0" fillId="0" borderId="0" xfId="0"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horizontal="left" vertical="center" wrapText="1"/>
    </xf>
    <xf numFmtId="0" fontId="0" fillId="0" borderId="0" xfId="0" applyAlignment="1" applyProtection="1">
      <alignment horizontal="left" vertical="center"/>
    </xf>
    <xf numFmtId="0" fontId="0" fillId="0" borderId="0" xfId="0" applyAlignment="1" applyProtection="1">
      <alignment horizontal="right" vertical="center" indent="1"/>
    </xf>
    <xf numFmtId="0" fontId="0" fillId="14" borderId="0" xfId="0" applyFill="1" applyAlignment="1" applyProtection="1">
      <alignment horizontal="left" vertical="center"/>
    </xf>
    <xf numFmtId="0" fontId="0" fillId="0" borderId="0" xfId="0" applyAlignment="1" applyProtection="1">
      <alignment horizontal="center" wrapText="1"/>
    </xf>
    <xf numFmtId="0" fontId="1" fillId="10" borderId="16" xfId="0" applyFont="1" applyFill="1" applyBorder="1" applyAlignment="1" applyProtection="1">
      <alignment horizontal="center" vertical="center" wrapText="1"/>
    </xf>
    <xf numFmtId="0" fontId="1" fillId="10" borderId="35" xfId="0" applyFont="1" applyFill="1" applyBorder="1" applyAlignment="1" applyProtection="1">
      <alignment horizontal="center" vertical="center" wrapText="1"/>
    </xf>
    <xf numFmtId="0" fontId="1" fillId="10" borderId="17" xfId="0" applyFont="1" applyFill="1" applyBorder="1" applyAlignment="1" applyProtection="1">
      <alignment horizontal="left" vertical="center" wrapText="1" indent="1"/>
    </xf>
    <xf numFmtId="0" fontId="1" fillId="10" borderId="17" xfId="0" applyFont="1" applyFill="1" applyBorder="1" applyAlignment="1" applyProtection="1">
      <alignment horizontal="center" vertical="center" wrapText="1"/>
    </xf>
    <xf numFmtId="0" fontId="1" fillId="10" borderId="18" xfId="0" applyFont="1" applyFill="1" applyBorder="1" applyAlignment="1" applyProtection="1">
      <alignment horizontal="center" vertical="center" wrapText="1"/>
    </xf>
    <xf numFmtId="0" fontId="11" fillId="3" borderId="25" xfId="3" applyFill="1" applyBorder="1" applyAlignment="1" applyProtection="1">
      <alignment horizontal="center" vertical="center"/>
    </xf>
    <xf numFmtId="0" fontId="0" fillId="3" borderId="15" xfId="0" applyFill="1" applyBorder="1" applyAlignment="1" applyProtection="1">
      <alignment horizontal="left" vertical="center" wrapText="1" indent="1"/>
    </xf>
    <xf numFmtId="0" fontId="0" fillId="3" borderId="15" xfId="0" applyFill="1" applyBorder="1" applyAlignment="1" applyProtection="1">
      <alignment horizontal="center" vertical="center"/>
    </xf>
    <xf numFmtId="0" fontId="0" fillId="3" borderId="30" xfId="0" applyFill="1" applyBorder="1" applyAlignment="1" applyProtection="1">
      <alignment horizontal="center" vertical="center"/>
    </xf>
    <xf numFmtId="0" fontId="0" fillId="0" borderId="15" xfId="0" applyBorder="1" applyAlignment="1" applyProtection="1">
      <alignment horizontal="center" vertical="center"/>
    </xf>
    <xf numFmtId="0" fontId="0" fillId="0" borderId="26" xfId="0" applyBorder="1" applyAlignment="1" applyProtection="1">
      <alignment horizontal="center" vertical="center"/>
    </xf>
    <xf numFmtId="0" fontId="0" fillId="3" borderId="11" xfId="0" applyFill="1" applyBorder="1" applyAlignment="1" applyProtection="1">
      <alignment horizontal="center" vertical="center"/>
    </xf>
    <xf numFmtId="0" fontId="0" fillId="0" borderId="30" xfId="0" applyBorder="1" applyAlignment="1" applyProtection="1">
      <alignment horizontal="center" vertical="center"/>
    </xf>
    <xf numFmtId="0" fontId="0" fillId="0" borderId="15" xfId="0" applyBorder="1" applyAlignment="1" applyProtection="1">
      <alignment horizontal="left" vertical="center" wrapText="1" indent="1"/>
    </xf>
    <xf numFmtId="0" fontId="0" fillId="3" borderId="15" xfId="0" applyFill="1" applyBorder="1" applyAlignment="1" applyProtection="1">
      <alignment horizontal="center" vertical="center" wrapText="1"/>
    </xf>
    <xf numFmtId="0" fontId="0" fillId="0" borderId="15" xfId="0" applyBorder="1" applyAlignment="1" applyProtection="1">
      <alignment horizontal="center" vertical="center" wrapText="1"/>
    </xf>
    <xf numFmtId="0" fontId="0" fillId="3" borderId="7" xfId="0" applyFill="1" applyBorder="1" applyAlignment="1" applyProtection="1">
      <alignment horizontal="center" vertical="center"/>
    </xf>
    <xf numFmtId="0" fontId="11" fillId="3" borderId="27" xfId="3" applyFill="1" applyBorder="1" applyAlignment="1" applyProtection="1">
      <alignment horizontal="center" vertical="center"/>
    </xf>
    <xf numFmtId="0" fontId="0" fillId="3" borderId="29" xfId="0" applyFill="1" applyBorder="1" applyAlignment="1" applyProtection="1">
      <alignment horizontal="left" vertical="center" wrapText="1" indent="1"/>
    </xf>
    <xf numFmtId="0" fontId="0" fillId="10" borderId="28" xfId="0" applyFill="1" applyBorder="1" applyAlignment="1" applyProtection="1">
      <alignment horizontal="center" vertical="center" wrapText="1"/>
    </xf>
    <xf numFmtId="0" fontId="0" fillId="0" borderId="28" xfId="0" applyBorder="1" applyAlignment="1" applyProtection="1">
      <alignment horizontal="center" vertical="center"/>
    </xf>
    <xf numFmtId="0" fontId="0" fillId="0" borderId="41" xfId="0" applyBorder="1" applyAlignment="1" applyProtection="1">
      <alignment horizontal="center" vertical="center"/>
    </xf>
    <xf numFmtId="0" fontId="0" fillId="10" borderId="19" xfId="0" applyFill="1" applyBorder="1" applyAlignment="1" applyProtection="1">
      <alignment vertical="center"/>
    </xf>
    <xf numFmtId="0" fontId="0" fillId="10" borderId="20" xfId="0" applyFill="1" applyBorder="1" applyAlignment="1" applyProtection="1">
      <alignment vertical="center"/>
    </xf>
    <xf numFmtId="0" fontId="0" fillId="10" borderId="20" xfId="0" applyFill="1" applyBorder="1" applyAlignment="1" applyProtection="1">
      <alignment horizontal="left" vertical="center" wrapText="1" indent="1"/>
    </xf>
    <xf numFmtId="0" fontId="0" fillId="10" borderId="20" xfId="0" applyFill="1" applyBorder="1" applyAlignment="1" applyProtection="1">
      <alignment horizontal="center" vertical="center"/>
    </xf>
    <xf numFmtId="0" fontId="1" fillId="10" borderId="20" xfId="0" applyFont="1" applyFill="1" applyBorder="1" applyAlignment="1" applyProtection="1">
      <alignment horizontal="center" vertical="center"/>
    </xf>
    <xf numFmtId="0" fontId="1" fillId="0" borderId="20" xfId="0" applyFont="1" applyBorder="1" applyAlignment="1" applyProtection="1">
      <alignment horizontal="center" vertical="center"/>
    </xf>
    <xf numFmtId="0" fontId="1" fillId="0" borderId="21" xfId="0" applyFont="1" applyBorder="1" applyAlignment="1" applyProtection="1">
      <alignment horizontal="center" vertical="center"/>
    </xf>
    <xf numFmtId="0" fontId="0" fillId="0" borderId="0" xfId="0" applyAlignment="1" applyProtection="1">
      <alignment horizontal="left" wrapText="1" indent="1"/>
    </xf>
    <xf numFmtId="0" fontId="0" fillId="3" borderId="0" xfId="0" applyFill="1" applyAlignment="1" applyProtection="1">
      <alignment horizontal="right" vertical="center"/>
    </xf>
    <xf numFmtId="0" fontId="0" fillId="3" borderId="0" xfId="0" applyFill="1" applyAlignment="1" applyProtection="1">
      <alignment horizontal="left"/>
    </xf>
    <xf numFmtId="0" fontId="0" fillId="0" borderId="0" xfId="0" applyAlignment="1" applyProtection="1">
      <alignment horizontal="right"/>
    </xf>
    <xf numFmtId="0" fontId="0" fillId="3" borderId="0" xfId="0" applyFill="1" applyProtection="1"/>
    <xf numFmtId="0" fontId="24" fillId="2" borderId="0" xfId="0" applyFont="1" applyFill="1" applyAlignment="1" applyProtection="1">
      <alignment horizontal="center" vertical="center"/>
    </xf>
    <xf numFmtId="49" fontId="0" fillId="5" borderId="0" xfId="0" applyNumberFormat="1" applyFill="1" applyAlignment="1" applyProtection="1">
      <alignment horizontal="left" vertical="center" wrapText="1"/>
    </xf>
    <xf numFmtId="0" fontId="0" fillId="5" borderId="0" xfId="0" applyFill="1" applyAlignment="1" applyProtection="1">
      <alignment horizontal="center" vertical="center" wrapText="1"/>
    </xf>
    <xf numFmtId="0" fontId="31" fillId="0" borderId="0" xfId="0" applyFont="1" applyAlignment="1" applyProtection="1">
      <alignment horizontal="right" vertical="center" wrapText="1"/>
    </xf>
    <xf numFmtId="0" fontId="0" fillId="3" borderId="0" xfId="0" applyFill="1" applyAlignment="1" applyProtection="1">
      <alignment horizontal="center"/>
    </xf>
    <xf numFmtId="49" fontId="22" fillId="11" borderId="14" xfId="0" applyNumberFormat="1" applyFont="1" applyFill="1" applyBorder="1" applyAlignment="1" applyProtection="1">
      <alignment horizontal="center" vertical="center" wrapText="1"/>
    </xf>
    <xf numFmtId="49" fontId="22" fillId="11" borderId="38" xfId="0" applyNumberFormat="1" applyFont="1" applyFill="1" applyBorder="1" applyAlignment="1" applyProtection="1">
      <alignment horizontal="center" vertical="center" wrapText="1"/>
    </xf>
    <xf numFmtId="49" fontId="22" fillId="11" borderId="47" xfId="0" applyNumberFormat="1" applyFont="1" applyFill="1" applyBorder="1" applyAlignment="1" applyProtection="1">
      <alignment horizontal="center" vertical="center" wrapText="1"/>
    </xf>
    <xf numFmtId="49" fontId="22" fillId="11" borderId="50" xfId="0" applyNumberFormat="1" applyFont="1" applyFill="1" applyBorder="1" applyAlignment="1" applyProtection="1">
      <alignment horizontal="center" vertical="center" wrapText="1"/>
    </xf>
    <xf numFmtId="49" fontId="22" fillId="11" borderId="51" xfId="0" applyNumberFormat="1" applyFont="1" applyFill="1" applyBorder="1" applyAlignment="1" applyProtection="1">
      <alignment horizontal="center" vertical="center" wrapText="1"/>
    </xf>
    <xf numFmtId="49" fontId="22" fillId="11" borderId="39" xfId="0" applyNumberFormat="1" applyFont="1" applyFill="1" applyBorder="1" applyAlignment="1" applyProtection="1">
      <alignment horizontal="center" vertical="center" wrapText="1"/>
    </xf>
    <xf numFmtId="49" fontId="22" fillId="11" borderId="37" xfId="0" applyNumberFormat="1" applyFont="1" applyFill="1" applyBorder="1" applyAlignment="1" applyProtection="1">
      <alignment horizontal="center" vertical="center" wrapText="1"/>
    </xf>
    <xf numFmtId="0" fontId="21" fillId="0" borderId="0" xfId="0" applyFont="1" applyAlignment="1" applyProtection="1">
      <alignment horizontal="center" vertical="center"/>
    </xf>
    <xf numFmtId="0" fontId="20" fillId="11" borderId="14" xfId="0" applyFont="1" applyFill="1" applyBorder="1" applyAlignment="1" applyProtection="1">
      <alignment horizontal="center" vertical="center" wrapText="1"/>
    </xf>
    <xf numFmtId="49" fontId="20" fillId="11" borderId="14" xfId="0" applyNumberFormat="1" applyFont="1" applyFill="1" applyBorder="1" applyAlignment="1" applyProtection="1">
      <alignment horizontal="center" vertical="center" wrapText="1"/>
    </xf>
    <xf numFmtId="0" fontId="20" fillId="11" borderId="38" xfId="0" applyFont="1" applyFill="1" applyBorder="1" applyAlignment="1" applyProtection="1">
      <alignment horizontal="center" vertical="center" wrapText="1"/>
    </xf>
    <xf numFmtId="49" fontId="20" fillId="11" borderId="47" xfId="0" applyNumberFormat="1" applyFont="1" applyFill="1" applyBorder="1" applyAlignment="1" applyProtection="1">
      <alignment horizontal="center" vertical="center" wrapText="1"/>
    </xf>
    <xf numFmtId="0" fontId="20" fillId="11" borderId="50" xfId="0" applyFont="1" applyFill="1" applyBorder="1" applyAlignment="1" applyProtection="1">
      <alignment horizontal="center" vertical="center" wrapText="1"/>
    </xf>
    <xf numFmtId="49" fontId="20" fillId="11" borderId="51" xfId="0" applyNumberFormat="1" applyFont="1" applyFill="1" applyBorder="1" applyAlignment="1" applyProtection="1">
      <alignment horizontal="center" vertical="center" wrapText="1"/>
    </xf>
    <xf numFmtId="49" fontId="20" fillId="11" borderId="39" xfId="0" applyNumberFormat="1" applyFont="1" applyFill="1" applyBorder="1" applyAlignment="1" applyProtection="1">
      <alignment horizontal="center" vertical="center" wrapText="1"/>
    </xf>
    <xf numFmtId="0" fontId="20" fillId="11" borderId="37" xfId="0" applyFont="1" applyFill="1" applyBorder="1" applyAlignment="1" applyProtection="1">
      <alignment horizontal="center" vertical="center" wrapText="1"/>
    </xf>
    <xf numFmtId="0" fontId="3" fillId="11" borderId="14" xfId="0" applyFont="1" applyFill="1" applyBorder="1" applyAlignment="1" applyProtection="1">
      <alignment horizontal="center" vertical="center" wrapText="1"/>
    </xf>
    <xf numFmtId="0" fontId="3" fillId="11" borderId="38" xfId="0" applyFont="1" applyFill="1" applyBorder="1" applyAlignment="1" applyProtection="1">
      <alignment horizontal="center" vertical="center" wrapText="1"/>
    </xf>
    <xf numFmtId="0" fontId="3" fillId="11" borderId="47" xfId="0" applyFont="1" applyFill="1" applyBorder="1" applyAlignment="1" applyProtection="1">
      <alignment horizontal="center" vertical="center" wrapText="1"/>
    </xf>
    <xf numFmtId="0" fontId="3" fillId="11" borderId="50" xfId="0" applyFont="1" applyFill="1" applyBorder="1" applyAlignment="1" applyProtection="1">
      <alignment horizontal="center" vertical="center" wrapText="1"/>
    </xf>
    <xf numFmtId="0" fontId="3" fillId="11" borderId="51" xfId="0" applyFont="1" applyFill="1" applyBorder="1" applyAlignment="1" applyProtection="1">
      <alignment horizontal="center" vertical="center" wrapText="1"/>
    </xf>
    <xf numFmtId="0" fontId="3" fillId="11" borderId="39" xfId="0" applyFont="1" applyFill="1" applyBorder="1" applyAlignment="1" applyProtection="1">
      <alignment horizontal="center" vertical="center" wrapText="1"/>
    </xf>
    <xf numFmtId="0" fontId="3" fillId="11" borderId="37" xfId="0" applyFont="1" applyFill="1" applyBorder="1" applyAlignment="1" applyProtection="1">
      <alignment horizontal="center" vertical="center" wrapText="1"/>
    </xf>
    <xf numFmtId="0" fontId="12" fillId="12" borderId="14" xfId="0" quotePrefix="1" applyFont="1" applyFill="1" applyBorder="1" applyAlignment="1" applyProtection="1">
      <alignment horizontal="center" vertical="center" wrapText="1"/>
    </xf>
    <xf numFmtId="0" fontId="12" fillId="12" borderId="14" xfId="0" applyFont="1" applyFill="1" applyBorder="1" applyAlignment="1" applyProtection="1">
      <alignment horizontal="center" vertical="center" wrapText="1"/>
    </xf>
    <xf numFmtId="0" fontId="12" fillId="12" borderId="38" xfId="0" quotePrefix="1" applyFont="1" applyFill="1" applyBorder="1" applyAlignment="1" applyProtection="1">
      <alignment horizontal="center" vertical="center" wrapText="1"/>
    </xf>
    <xf numFmtId="0" fontId="12" fillId="12" borderId="47" xfId="0" quotePrefix="1" applyFont="1" applyFill="1" applyBorder="1" applyAlignment="1" applyProtection="1">
      <alignment horizontal="center" vertical="center" wrapText="1"/>
    </xf>
    <xf numFmtId="0" fontId="12" fillId="12" borderId="50" xfId="0" quotePrefix="1" applyFont="1" applyFill="1" applyBorder="1" applyAlignment="1" applyProtection="1">
      <alignment horizontal="center" vertical="center" wrapText="1"/>
    </xf>
    <xf numFmtId="0" fontId="12" fillId="12" borderId="51" xfId="0" quotePrefix="1" applyFont="1" applyFill="1" applyBorder="1" applyAlignment="1" applyProtection="1">
      <alignment horizontal="center" vertical="center" wrapText="1"/>
    </xf>
    <xf numFmtId="0" fontId="12" fillId="12" borderId="39" xfId="0" quotePrefix="1" applyFont="1" applyFill="1" applyBorder="1" applyAlignment="1" applyProtection="1">
      <alignment horizontal="center" vertical="center" wrapText="1"/>
    </xf>
    <xf numFmtId="0" fontId="12" fillId="12" borderId="37" xfId="0" quotePrefix="1" applyFont="1" applyFill="1" applyBorder="1" applyAlignment="1" applyProtection="1">
      <alignment horizontal="center" vertical="center" wrapText="1"/>
    </xf>
    <xf numFmtId="0" fontId="0" fillId="5" borderId="0" xfId="0" applyFill="1" applyAlignment="1" applyProtection="1">
      <alignment horizontal="center" vertical="center"/>
    </xf>
    <xf numFmtId="0" fontId="21" fillId="0" borderId="0" xfId="0" applyFont="1" applyAlignment="1" applyProtection="1">
      <alignment horizontal="right" vertical="center"/>
    </xf>
    <xf numFmtId="49" fontId="0" fillId="0" borderId="0" xfId="0" applyNumberFormat="1" applyProtection="1"/>
    <xf numFmtId="0" fontId="0" fillId="0" borderId="9" xfId="0" applyBorder="1" applyProtection="1"/>
    <xf numFmtId="0" fontId="0" fillId="0" borderId="10" xfId="0" applyBorder="1" applyProtection="1"/>
    <xf numFmtId="49" fontId="0" fillId="5" borderId="0" xfId="0" applyNumberFormat="1" applyFill="1" applyAlignment="1" applyProtection="1">
      <alignment horizontal="center" vertical="center"/>
      <protection locked="0"/>
    </xf>
    <xf numFmtId="0" fontId="0" fillId="5" borderId="0" xfId="0" applyNumberFormat="1" applyFill="1" applyAlignment="1" applyProtection="1">
      <alignment horizontal="center" vertical="center"/>
      <protection locked="0"/>
    </xf>
    <xf numFmtId="49" fontId="3" fillId="11" borderId="14" xfId="0" applyNumberFormat="1" applyFont="1" applyFill="1" applyBorder="1" applyAlignment="1" applyProtection="1">
      <alignment horizontal="center" vertical="center" wrapText="1"/>
    </xf>
    <xf numFmtId="49" fontId="3" fillId="11" borderId="38" xfId="0" applyNumberFormat="1" applyFont="1" applyFill="1" applyBorder="1" applyAlignment="1" applyProtection="1">
      <alignment horizontal="center" vertical="center" wrapText="1"/>
    </xf>
    <xf numFmtId="49" fontId="3" fillId="11" borderId="39" xfId="0" applyNumberFormat="1" applyFont="1" applyFill="1" applyBorder="1" applyAlignment="1" applyProtection="1">
      <alignment horizontal="center" vertical="center" wrapText="1"/>
    </xf>
    <xf numFmtId="0" fontId="12" fillId="12" borderId="2" xfId="0" quotePrefix="1" applyFont="1" applyFill="1" applyBorder="1" applyAlignment="1" applyProtection="1">
      <alignment horizontal="center" vertical="center" wrapText="1"/>
    </xf>
    <xf numFmtId="0" fontId="12" fillId="12" borderId="45" xfId="0" quotePrefix="1" applyFont="1" applyFill="1" applyBorder="1" applyAlignment="1" applyProtection="1">
      <alignment horizontal="center" vertical="center" wrapText="1"/>
    </xf>
    <xf numFmtId="0" fontId="12" fillId="12" borderId="46" xfId="0" applyFont="1" applyFill="1" applyBorder="1" applyAlignment="1" applyProtection="1">
      <alignment horizontal="center" vertical="center" wrapText="1"/>
    </xf>
    <xf numFmtId="0" fontId="12" fillId="12" borderId="43" xfId="0" applyFont="1" applyFill="1" applyBorder="1" applyAlignment="1" applyProtection="1">
      <alignment horizontal="center" vertical="center" wrapText="1"/>
    </xf>
    <xf numFmtId="0" fontId="19" fillId="0" borderId="0" xfId="0" applyFont="1" applyAlignment="1" applyProtection="1">
      <alignment horizontal="center" vertical="center"/>
    </xf>
    <xf numFmtId="49" fontId="0" fillId="3" borderId="0" xfId="0" applyNumberFormat="1" applyFill="1" applyProtection="1"/>
    <xf numFmtId="0" fontId="8" fillId="0" borderId="0" xfId="0" applyFont="1" applyAlignment="1" applyProtection="1">
      <alignment horizontal="left" vertical="center" wrapText="1"/>
    </xf>
    <xf numFmtId="49" fontId="0" fillId="5" borderId="0" xfId="0" applyNumberFormat="1" applyFill="1" applyAlignment="1" applyProtection="1">
      <alignment horizontal="center" vertical="center" wrapText="1"/>
    </xf>
    <xf numFmtId="0" fontId="18" fillId="13" borderId="14" xfId="0" applyFont="1" applyFill="1" applyBorder="1" applyAlignment="1" applyProtection="1">
      <alignment horizontal="center" vertical="center" wrapText="1"/>
    </xf>
    <xf numFmtId="0" fontId="18" fillId="13" borderId="38" xfId="0" applyFont="1" applyFill="1" applyBorder="1" applyAlignment="1" applyProtection="1">
      <alignment horizontal="center" vertical="center" wrapText="1"/>
    </xf>
    <xf numFmtId="0" fontId="18" fillId="13" borderId="47" xfId="0" applyFont="1" applyFill="1" applyBorder="1" applyAlignment="1" applyProtection="1">
      <alignment horizontal="center" vertical="center" wrapText="1"/>
    </xf>
    <xf numFmtId="49" fontId="20" fillId="11" borderId="38" xfId="0" applyNumberFormat="1" applyFont="1" applyFill="1" applyBorder="1" applyAlignment="1" applyProtection="1">
      <alignment horizontal="center" vertical="center" wrapText="1"/>
    </xf>
    <xf numFmtId="0" fontId="30" fillId="5" borderId="42" xfId="0" applyFont="1" applyFill="1" applyBorder="1" applyAlignment="1" applyProtection="1">
      <alignment vertical="center" wrapText="1"/>
    </xf>
    <xf numFmtId="0" fontId="18" fillId="13" borderId="39"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0" fillId="0" borderId="0" xfId="0" applyAlignment="1" applyProtection="1">
      <alignment horizontal="center" vertical="top"/>
    </xf>
    <xf numFmtId="0" fontId="18" fillId="13" borderId="37" xfId="0" applyFont="1" applyFill="1" applyBorder="1" applyAlignment="1" applyProtection="1">
      <alignment horizontal="center" vertical="center" wrapText="1"/>
    </xf>
    <xf numFmtId="49" fontId="20" fillId="11" borderId="37" xfId="0" applyNumberFormat="1" applyFont="1" applyFill="1" applyBorder="1" applyAlignment="1" applyProtection="1">
      <alignment horizontal="center" vertical="center" wrapText="1"/>
    </xf>
    <xf numFmtId="0" fontId="15" fillId="0" borderId="0" xfId="0" applyFont="1" applyProtection="1"/>
    <xf numFmtId="0" fontId="0" fillId="0" borderId="1" xfId="0" applyBorder="1" applyProtection="1"/>
    <xf numFmtId="0" fontId="3" fillId="12" borderId="14" xfId="0" quotePrefix="1" applyFont="1" applyFill="1" applyBorder="1" applyAlignment="1" applyProtection="1">
      <alignment horizontal="center" vertical="center" wrapText="1"/>
    </xf>
    <xf numFmtId="0" fontId="3" fillId="12" borderId="38" xfId="0" quotePrefix="1" applyFont="1" applyFill="1" applyBorder="1" applyAlignment="1" applyProtection="1">
      <alignment horizontal="center" vertical="center" wrapText="1"/>
    </xf>
    <xf numFmtId="0" fontId="3" fillId="12" borderId="39" xfId="0" quotePrefix="1" applyFont="1" applyFill="1" applyBorder="1" applyAlignment="1" applyProtection="1">
      <alignment horizontal="center" vertical="center" wrapText="1"/>
    </xf>
    <xf numFmtId="0" fontId="3" fillId="12" borderId="37" xfId="0" quotePrefix="1" applyFont="1" applyFill="1" applyBorder="1" applyAlignment="1" applyProtection="1">
      <alignment horizontal="center" vertical="center" wrapText="1"/>
    </xf>
    <xf numFmtId="0" fontId="20" fillId="11" borderId="39" xfId="0" applyFont="1" applyFill="1" applyBorder="1" applyAlignment="1" applyProtection="1">
      <alignment horizontal="center" vertical="center" wrapText="1"/>
    </xf>
    <xf numFmtId="0" fontId="13" fillId="0" borderId="0" xfId="0" applyFont="1" applyProtection="1"/>
    <xf numFmtId="0" fontId="14" fillId="0" borderId="0" xfId="0" applyFont="1" applyProtection="1"/>
    <xf numFmtId="0" fontId="17" fillId="0" borderId="0" xfId="0" applyFont="1" applyProtection="1"/>
    <xf numFmtId="0" fontId="0" fillId="0" borderId="40" xfId="0" applyBorder="1" applyAlignment="1" applyProtection="1">
      <alignment horizontal="center" vertical="center"/>
    </xf>
    <xf numFmtId="0" fontId="0" fillId="0" borderId="2" xfId="0" applyBorder="1" applyAlignment="1" applyProtection="1">
      <alignment horizontal="center" vertical="center"/>
    </xf>
    <xf numFmtId="0" fontId="0" fillId="0" borderId="37" xfId="0" applyBorder="1" applyProtection="1"/>
    <xf numFmtId="0" fontId="0" fillId="0" borderId="14" xfId="0" applyBorder="1" applyProtection="1"/>
    <xf numFmtId="0" fontId="17" fillId="3" borderId="0" xfId="0" applyFont="1" applyFill="1" applyProtection="1"/>
    <xf numFmtId="0" fontId="29" fillId="13" borderId="14" xfId="0" applyFont="1" applyFill="1" applyBorder="1" applyAlignment="1" applyProtection="1">
      <alignment horizontal="center" vertical="center" wrapText="1"/>
    </xf>
    <xf numFmtId="0" fontId="8" fillId="0" borderId="0" xfId="0" applyFont="1" applyAlignment="1" applyProtection="1">
      <alignment horizontal="left" vertical="center"/>
    </xf>
    <xf numFmtId="0" fontId="0" fillId="5" borderId="0" xfId="0" applyFill="1" applyAlignment="1" applyProtection="1">
      <alignment horizontal="left" vertical="center" wrapText="1"/>
    </xf>
    <xf numFmtId="0" fontId="0" fillId="0" borderId="0" xfId="0" applyAlignment="1" applyProtection="1">
      <alignment wrapText="1"/>
    </xf>
    <xf numFmtId="49" fontId="0" fillId="5" borderId="0" xfId="0" applyNumberFormat="1" applyFill="1" applyAlignment="1" applyProtection="1">
      <alignment horizontal="center" vertical="center"/>
    </xf>
    <xf numFmtId="0" fontId="0" fillId="0" borderId="0" xfId="0" quotePrefix="1" applyProtection="1"/>
    <xf numFmtId="49" fontId="9" fillId="0" borderId="0" xfId="0" applyNumberFormat="1" applyFont="1" applyProtection="1"/>
    <xf numFmtId="0" fontId="9" fillId="0" borderId="0" xfId="0" applyFont="1" applyProtection="1"/>
    <xf numFmtId="0" fontId="16" fillId="2" borderId="0" xfId="0" applyFont="1" applyFill="1" applyAlignment="1" applyProtection="1">
      <alignment horizontal="right" vertical="center"/>
    </xf>
    <xf numFmtId="0" fontId="5" fillId="4" borderId="3" xfId="0" applyFont="1" applyFill="1" applyBorder="1" applyProtection="1"/>
    <xf numFmtId="0" fontId="6" fillId="4" borderId="4" xfId="0" applyFont="1" applyFill="1" applyBorder="1" applyProtection="1"/>
    <xf numFmtId="0" fontId="6" fillId="4" borderId="0" xfId="0" applyFont="1" applyFill="1" applyProtection="1"/>
    <xf numFmtId="0" fontId="0" fillId="0" borderId="0" xfId="0" applyAlignment="1" applyProtection="1">
      <alignment vertical="center" wrapText="1"/>
    </xf>
    <xf numFmtId="0" fontId="7" fillId="5" borderId="6" xfId="0" applyFont="1" applyFill="1" applyBorder="1" applyAlignment="1" applyProtection="1">
      <alignment vertical="center" wrapText="1"/>
    </xf>
    <xf numFmtId="0" fontId="6" fillId="4" borderId="5" xfId="0" applyFont="1" applyFill="1" applyBorder="1" applyProtection="1"/>
    <xf numFmtId="0" fontId="0" fillId="9" borderId="23" xfId="0" applyFill="1" applyBorder="1" applyProtection="1"/>
    <xf numFmtId="0" fontId="0" fillId="9" borderId="22" xfId="0" applyFill="1" applyBorder="1" applyProtection="1"/>
    <xf numFmtId="0" fontId="0" fillId="9" borderId="24" xfId="0" applyFill="1" applyBorder="1" applyProtection="1"/>
    <xf numFmtId="0" fontId="0" fillId="3" borderId="23" xfId="0" applyFill="1" applyBorder="1" applyProtection="1"/>
    <xf numFmtId="0" fontId="0" fillId="3" borderId="22" xfId="0" applyFill="1" applyBorder="1" applyProtection="1"/>
    <xf numFmtId="0" fontId="0" fillId="3" borderId="24" xfId="0" applyFill="1" applyBorder="1" applyProtection="1"/>
    <xf numFmtId="0" fontId="0" fillId="3" borderId="32" xfId="0" applyFill="1" applyBorder="1" applyAlignment="1" applyProtection="1">
      <alignment horizontal="center" vertical="center" wrapText="1"/>
    </xf>
    <xf numFmtId="0" fontId="0" fillId="3" borderId="33" xfId="0" applyFill="1" applyBorder="1" applyAlignment="1" applyProtection="1">
      <alignment horizontal="center" vertical="center" wrapText="1"/>
    </xf>
    <xf numFmtId="0" fontId="0" fillId="3" borderId="34" xfId="0" applyFill="1" applyBorder="1" applyAlignment="1" applyProtection="1">
      <alignment horizontal="center" vertical="center" wrapText="1"/>
    </xf>
    <xf numFmtId="0" fontId="27" fillId="10" borderId="31" xfId="0" applyFont="1" applyFill="1" applyBorder="1" applyAlignment="1" applyProtection="1">
      <alignment horizontal="center" vertical="center"/>
    </xf>
    <xf numFmtId="0" fontId="18" fillId="0" borderId="36" xfId="0" applyFont="1" applyBorder="1" applyAlignment="1" applyProtection="1">
      <alignment horizontal="center" vertical="center" wrapText="1"/>
    </xf>
    <xf numFmtId="49" fontId="25" fillId="2" borderId="0" xfId="0" quotePrefix="1" applyNumberFormat="1" applyFont="1" applyFill="1" applyAlignment="1" applyProtection="1">
      <alignment horizontal="left" vertical="top" wrapText="1" indent="1"/>
    </xf>
    <xf numFmtId="49" fontId="25" fillId="2" borderId="0" xfId="0" applyNumberFormat="1" applyFont="1" applyFill="1" applyAlignment="1" applyProtection="1">
      <alignment horizontal="left" vertical="top" wrapText="1" indent="1"/>
    </xf>
    <xf numFmtId="0" fontId="0" fillId="3" borderId="12" xfId="0" applyFill="1" applyBorder="1" applyAlignment="1" applyProtection="1">
      <alignment horizontal="center" vertical="center"/>
    </xf>
    <xf numFmtId="0" fontId="0" fillId="3" borderId="8" xfId="0" applyFill="1" applyBorder="1" applyAlignment="1" applyProtection="1">
      <alignment horizontal="center" vertical="center"/>
    </xf>
    <xf numFmtId="0" fontId="0" fillId="3" borderId="13" xfId="0" applyFill="1" applyBorder="1" applyAlignment="1" applyProtection="1">
      <alignment horizontal="center" vertical="center"/>
    </xf>
    <xf numFmtId="0" fontId="0" fillId="10" borderId="52" xfId="0" applyFill="1" applyBorder="1" applyAlignment="1" applyProtection="1">
      <alignment horizontal="center" vertical="center" wrapText="1"/>
    </xf>
    <xf numFmtId="0" fontId="0" fillId="10" borderId="53" xfId="0" applyFill="1" applyBorder="1" applyAlignment="1" applyProtection="1">
      <alignment horizontal="center" vertical="center" wrapText="1"/>
    </xf>
    <xf numFmtId="49" fontId="22" fillId="11" borderId="49" xfId="0" applyNumberFormat="1" applyFont="1" applyFill="1" applyBorder="1" applyAlignment="1" applyProtection="1">
      <alignment horizontal="center" vertical="center" wrapText="1"/>
    </xf>
    <xf numFmtId="49" fontId="22" fillId="11" borderId="44" xfId="0" applyNumberFormat="1" applyFont="1" applyFill="1" applyBorder="1" applyAlignment="1" applyProtection="1">
      <alignment horizontal="center" vertical="center" wrapText="1"/>
    </xf>
    <xf numFmtId="49" fontId="22" fillId="11" borderId="43" xfId="0" applyNumberFormat="1" applyFont="1" applyFill="1" applyBorder="1" applyAlignment="1" applyProtection="1">
      <alignment horizontal="center" vertical="center" wrapText="1"/>
    </xf>
    <xf numFmtId="0" fontId="1" fillId="8" borderId="0" xfId="0" applyFont="1" applyFill="1" applyAlignment="1" applyProtection="1">
      <alignment horizontal="center" vertical="center" wrapText="1"/>
    </xf>
    <xf numFmtId="0" fontId="0" fillId="3" borderId="0" xfId="0" applyFill="1" applyAlignment="1" applyProtection="1">
      <alignment horizontal="left"/>
    </xf>
    <xf numFmtId="0" fontId="17" fillId="3" borderId="0" xfId="0" applyFont="1" applyFill="1" applyAlignment="1" applyProtection="1">
      <alignment horizontal="left"/>
    </xf>
    <xf numFmtId="49" fontId="22" fillId="11" borderId="51" xfId="0" applyNumberFormat="1" applyFont="1" applyFill="1" applyBorder="1" applyAlignment="1" applyProtection="1">
      <alignment horizontal="center" vertical="center" wrapText="1"/>
    </xf>
    <xf numFmtId="49" fontId="22" fillId="11" borderId="14" xfId="0" applyNumberFormat="1" applyFont="1" applyFill="1" applyBorder="1" applyAlignment="1" applyProtection="1">
      <alignment horizontal="center" vertical="center" wrapText="1"/>
    </xf>
    <xf numFmtId="49" fontId="22" fillId="11" borderId="38" xfId="0" applyNumberFormat="1" applyFont="1" applyFill="1" applyBorder="1" applyAlignment="1" applyProtection="1">
      <alignment horizontal="center" vertical="center" wrapText="1"/>
    </xf>
    <xf numFmtId="49" fontId="22" fillId="11" borderId="39" xfId="0" applyNumberFormat="1" applyFont="1" applyFill="1" applyBorder="1" applyAlignment="1" applyProtection="1">
      <alignment horizontal="center" vertical="center" wrapText="1"/>
    </xf>
    <xf numFmtId="0" fontId="24" fillId="2" borderId="0" xfId="0" applyFont="1" applyFill="1" applyAlignment="1" applyProtection="1">
      <alignment horizontal="left" vertical="center" wrapText="1"/>
    </xf>
    <xf numFmtId="49" fontId="22" fillId="11" borderId="48" xfId="0" applyNumberFormat="1" applyFont="1" applyFill="1" applyBorder="1" applyAlignment="1" applyProtection="1">
      <alignment horizontal="center" vertical="center" wrapText="1"/>
    </xf>
    <xf numFmtId="0" fontId="0" fillId="3" borderId="0" xfId="0" applyFill="1" applyAlignment="1" applyProtection="1">
      <alignment horizontal="center"/>
    </xf>
    <xf numFmtId="0" fontId="17" fillId="3" borderId="0" xfId="0" applyFont="1" applyFill="1" applyAlignment="1" applyProtection="1">
      <alignment horizontal="center"/>
    </xf>
    <xf numFmtId="0" fontId="18" fillId="13" borderId="0" xfId="0" applyFont="1" applyFill="1" applyAlignment="1" applyProtection="1">
      <alignment horizontal="center" vertical="center" wrapText="1"/>
    </xf>
    <xf numFmtId="0" fontId="24" fillId="2" borderId="0" xfId="0" applyFont="1" applyFill="1" applyAlignment="1" applyProtection="1">
      <alignment horizontal="center" vertical="center"/>
    </xf>
    <xf numFmtId="49" fontId="22" fillId="11" borderId="40" xfId="0" applyNumberFormat="1" applyFont="1" applyFill="1" applyBorder="1" applyAlignment="1" applyProtection="1">
      <alignment horizontal="center" vertical="center" wrapText="1"/>
    </xf>
    <xf numFmtId="0" fontId="30" fillId="5" borderId="0" xfId="0" applyFont="1" applyFill="1" applyAlignment="1" applyProtection="1">
      <alignment horizontal="left" vertical="center" wrapText="1" indent="2"/>
    </xf>
    <xf numFmtId="49" fontId="22" fillId="11" borderId="37" xfId="0" applyNumberFormat="1" applyFont="1" applyFill="1" applyBorder="1" applyAlignment="1" applyProtection="1">
      <alignment horizontal="center" vertical="center" wrapText="1"/>
    </xf>
    <xf numFmtId="0" fontId="18" fillId="13" borderId="14" xfId="0" applyFont="1" applyFill="1" applyBorder="1" applyAlignment="1" applyProtection="1">
      <alignment horizontal="center" vertical="center" wrapText="1"/>
    </xf>
    <xf numFmtId="0" fontId="18" fillId="13" borderId="38" xfId="0" applyFont="1" applyFill="1" applyBorder="1" applyAlignment="1" applyProtection="1">
      <alignment horizontal="center" vertical="center" wrapText="1"/>
    </xf>
    <xf numFmtId="0" fontId="18" fillId="13" borderId="39" xfId="0" applyFont="1" applyFill="1" applyBorder="1" applyAlignment="1" applyProtection="1">
      <alignment horizontal="center" vertical="center" wrapText="1"/>
    </xf>
    <xf numFmtId="0" fontId="0" fillId="0" borderId="0" xfId="0" applyAlignment="1" applyProtection="1">
      <alignment horizontal="center" vertical="center"/>
    </xf>
    <xf numFmtId="0" fontId="17" fillId="0" borderId="0" xfId="0" applyFont="1" applyAlignment="1" applyProtection="1">
      <alignment horizontal="center" vertical="center"/>
    </xf>
    <xf numFmtId="0" fontId="30" fillId="5" borderId="42" xfId="0" applyFont="1" applyFill="1" applyBorder="1" applyAlignment="1" applyProtection="1">
      <alignment horizontal="left" vertical="center" wrapText="1" indent="2"/>
    </xf>
    <xf numFmtId="0" fontId="24" fillId="2" borderId="0" xfId="0" applyFont="1" applyFill="1" applyAlignment="1" applyProtection="1">
      <alignment horizontal="center" vertical="center" wrapText="1"/>
    </xf>
    <xf numFmtId="0" fontId="15" fillId="0" borderId="0" xfId="0" applyFont="1" applyAlignment="1" applyProtection="1">
      <alignment horizontal="center"/>
    </xf>
    <xf numFmtId="0" fontId="16" fillId="2" borderId="0" xfId="0" applyFont="1" applyFill="1" applyAlignment="1" applyProtection="1">
      <alignment horizontal="left" vertical="center" wrapText="1"/>
    </xf>
  </cellXfs>
  <cellStyles count="4">
    <cellStyle name="Accent1" xfId="1" builtinId="29"/>
    <cellStyle name="Hyperlink" xfId="3" builtinId="8"/>
    <cellStyle name="Normal" xfId="0" builtinId="0"/>
    <cellStyle name="Normalny 4 2" xfId="2" xr:uid="{69D1DBBD-AAD2-4BBB-B122-EE5A227D8CF3}"/>
  </cellStyles>
  <dxfs count="102">
    <dxf>
      <fill>
        <patternFill>
          <bgColor theme="2"/>
        </patternFill>
      </fill>
    </dxf>
    <dxf>
      <fill>
        <patternFill>
          <bgColor rgb="FFED9797"/>
        </patternFill>
      </fill>
    </dxf>
    <dxf>
      <fill>
        <patternFill>
          <bgColor theme="2"/>
        </patternFill>
      </fill>
    </dxf>
    <dxf>
      <fill>
        <patternFill>
          <bgColor rgb="FFED9797"/>
        </patternFill>
      </fill>
    </dxf>
    <dxf>
      <fill>
        <patternFill>
          <bgColor theme="2"/>
        </patternFill>
      </fill>
    </dxf>
    <dxf>
      <fill>
        <patternFill>
          <bgColor rgb="FFED9797"/>
        </patternFill>
      </fill>
    </dxf>
    <dxf>
      <fill>
        <patternFill>
          <bgColor theme="2"/>
        </patternFill>
      </fill>
    </dxf>
    <dxf>
      <fill>
        <patternFill>
          <bgColor rgb="FFED9797"/>
        </patternFill>
      </fill>
    </dxf>
    <dxf>
      <fill>
        <patternFill>
          <bgColor theme="2"/>
        </patternFill>
      </fill>
    </dxf>
    <dxf>
      <fill>
        <patternFill>
          <bgColor rgb="FFED9797"/>
        </patternFill>
      </fill>
    </dxf>
    <dxf>
      <fill>
        <patternFill>
          <bgColor theme="2"/>
        </patternFill>
      </fill>
    </dxf>
    <dxf>
      <fill>
        <patternFill>
          <bgColor rgb="FFED9797"/>
        </patternFill>
      </fill>
    </dxf>
    <dxf>
      <fill>
        <patternFill>
          <bgColor theme="2"/>
        </patternFill>
      </fill>
    </dxf>
    <dxf>
      <fill>
        <patternFill>
          <bgColor rgb="FFED9797"/>
        </patternFill>
      </fill>
    </dxf>
    <dxf>
      <fill>
        <patternFill>
          <bgColor theme="2"/>
        </patternFill>
      </fill>
    </dxf>
    <dxf>
      <fill>
        <patternFill>
          <bgColor rgb="FFED9797"/>
        </patternFill>
      </fill>
    </dxf>
    <dxf>
      <fill>
        <patternFill>
          <bgColor theme="2"/>
        </patternFill>
      </fill>
    </dxf>
    <dxf>
      <fill>
        <patternFill>
          <bgColor rgb="FFED9797"/>
        </patternFill>
      </fill>
    </dxf>
    <dxf>
      <fill>
        <patternFill>
          <bgColor theme="2"/>
        </patternFill>
      </fill>
    </dxf>
    <dxf>
      <fill>
        <patternFill>
          <bgColor rgb="FFED9797"/>
        </patternFill>
      </fill>
    </dxf>
    <dxf>
      <font>
        <color rgb="FF9C0006"/>
      </font>
      <fill>
        <patternFill>
          <bgColor rgb="FFFFC7CE"/>
        </patternFill>
      </fill>
    </dxf>
    <dxf>
      <fill>
        <patternFill>
          <bgColor theme="2"/>
        </patternFill>
      </fill>
    </dxf>
    <dxf>
      <fill>
        <patternFill>
          <bgColor rgb="FFED9797"/>
        </patternFill>
      </fill>
    </dxf>
    <dxf>
      <font>
        <color rgb="FF9C0006"/>
      </font>
      <fill>
        <patternFill>
          <bgColor rgb="FFFFC7CE"/>
        </patternFill>
      </fill>
    </dxf>
    <dxf>
      <fill>
        <patternFill>
          <bgColor theme="2"/>
        </patternFill>
      </fill>
    </dxf>
    <dxf>
      <fill>
        <patternFill>
          <bgColor rgb="FFED9797"/>
        </patternFill>
      </fill>
    </dxf>
    <dxf>
      <font>
        <color rgb="FF9C0006"/>
      </font>
      <fill>
        <patternFill>
          <bgColor rgb="FFFFC7CE"/>
        </patternFill>
      </fill>
    </dxf>
    <dxf>
      <fill>
        <patternFill>
          <bgColor theme="2"/>
        </patternFill>
      </fill>
    </dxf>
    <dxf>
      <fill>
        <patternFill>
          <bgColor rgb="FFED9797"/>
        </patternFill>
      </fill>
    </dxf>
    <dxf>
      <font>
        <color rgb="FF9C0006"/>
      </font>
      <fill>
        <patternFill>
          <bgColor rgb="FFFFC7CE"/>
        </patternFill>
      </fill>
    </dxf>
    <dxf>
      <fill>
        <patternFill>
          <bgColor theme="2"/>
        </patternFill>
      </fill>
    </dxf>
    <dxf>
      <fill>
        <patternFill>
          <bgColor rgb="FFED9797"/>
        </patternFill>
      </fill>
    </dxf>
    <dxf>
      <font>
        <color rgb="FF9C0006"/>
      </font>
      <fill>
        <patternFill>
          <bgColor rgb="FFFFC7CE"/>
        </patternFill>
      </fill>
    </dxf>
    <dxf>
      <fill>
        <patternFill>
          <bgColor theme="2"/>
        </patternFill>
      </fill>
    </dxf>
    <dxf>
      <fill>
        <patternFill>
          <bgColor rgb="FFED9797"/>
        </patternFill>
      </fill>
    </dxf>
    <dxf>
      <font>
        <color rgb="FF9C0006"/>
      </font>
      <fill>
        <patternFill>
          <bgColor rgb="FFFFC7CE"/>
        </patternFill>
      </fill>
    </dxf>
    <dxf>
      <fill>
        <patternFill>
          <bgColor theme="2"/>
        </patternFill>
      </fill>
    </dxf>
    <dxf>
      <fill>
        <patternFill>
          <bgColor rgb="FFED9797"/>
        </patternFill>
      </fill>
    </dxf>
    <dxf>
      <font>
        <color rgb="FF9C0006"/>
      </font>
      <fill>
        <patternFill>
          <bgColor rgb="FFFFC7CE"/>
        </patternFill>
      </fill>
    </dxf>
    <dxf>
      <fill>
        <patternFill>
          <bgColor theme="2"/>
        </patternFill>
      </fill>
    </dxf>
    <dxf>
      <fill>
        <patternFill>
          <bgColor rgb="FFED9797"/>
        </patternFill>
      </fill>
    </dxf>
    <dxf>
      <font>
        <color rgb="FF9C0006"/>
      </font>
      <fill>
        <patternFill>
          <bgColor rgb="FFFFC7CE"/>
        </patternFill>
      </fill>
    </dxf>
    <dxf>
      <fill>
        <patternFill>
          <bgColor theme="2"/>
        </patternFill>
      </fill>
    </dxf>
    <dxf>
      <fill>
        <patternFill>
          <bgColor rgb="FFED9797"/>
        </patternFill>
      </fill>
    </dxf>
    <dxf>
      <font>
        <color rgb="FF9C0006"/>
      </font>
      <fill>
        <patternFill>
          <bgColor rgb="FFFFC7CE"/>
        </patternFill>
      </fill>
    </dxf>
    <dxf>
      <fill>
        <patternFill>
          <bgColor theme="2"/>
        </patternFill>
      </fill>
    </dxf>
    <dxf>
      <fill>
        <patternFill>
          <bgColor rgb="FFED9797"/>
        </patternFill>
      </fill>
    </dxf>
    <dxf>
      <font>
        <color rgb="FF9C0006"/>
      </font>
      <fill>
        <patternFill>
          <bgColor rgb="FFFFC7CE"/>
        </patternFill>
      </fill>
    </dxf>
    <dxf>
      <fill>
        <patternFill>
          <bgColor theme="2"/>
        </patternFill>
      </fill>
    </dxf>
    <dxf>
      <fill>
        <patternFill>
          <bgColor rgb="FFED9797"/>
        </patternFill>
      </fill>
    </dxf>
    <dxf>
      <font>
        <color rgb="FF9C0006"/>
      </font>
      <fill>
        <patternFill>
          <bgColor rgb="FFFFC7CE"/>
        </patternFill>
      </fill>
    </dxf>
    <dxf>
      <fill>
        <patternFill>
          <bgColor theme="2"/>
        </patternFill>
      </fill>
    </dxf>
    <dxf>
      <fill>
        <patternFill>
          <bgColor rgb="FFED9797"/>
        </patternFill>
      </fill>
    </dxf>
    <dxf>
      <font>
        <color rgb="FF9C0006"/>
      </font>
      <fill>
        <patternFill>
          <bgColor rgb="FFFFC7CE"/>
        </patternFill>
      </fill>
    </dxf>
    <dxf>
      <fill>
        <patternFill>
          <bgColor theme="2"/>
        </patternFill>
      </fill>
    </dxf>
    <dxf>
      <fill>
        <patternFill>
          <bgColor rgb="FFED9797"/>
        </patternFill>
      </fill>
    </dxf>
    <dxf>
      <font>
        <color rgb="FF9C0006"/>
      </font>
      <fill>
        <patternFill>
          <bgColor rgb="FFFFC7CE"/>
        </patternFill>
      </fill>
    </dxf>
    <dxf>
      <fill>
        <patternFill>
          <bgColor theme="2"/>
        </patternFill>
      </fill>
    </dxf>
    <dxf>
      <fill>
        <patternFill>
          <bgColor rgb="FFED9797"/>
        </patternFill>
      </fill>
    </dxf>
    <dxf>
      <font>
        <color rgb="FF9C0006"/>
      </font>
      <fill>
        <patternFill>
          <bgColor rgb="FFFFC7CE"/>
        </patternFill>
      </fill>
    </dxf>
    <dxf>
      <fill>
        <patternFill>
          <bgColor theme="2"/>
        </patternFill>
      </fill>
    </dxf>
    <dxf>
      <fill>
        <patternFill>
          <bgColor rgb="FFED9797"/>
        </patternFill>
      </fill>
    </dxf>
    <dxf>
      <font>
        <color rgb="FF9C0006"/>
      </font>
      <fill>
        <patternFill>
          <bgColor rgb="FFFFC7CE"/>
        </patternFill>
      </fill>
    </dxf>
    <dxf>
      <fill>
        <patternFill>
          <bgColor theme="2"/>
        </patternFill>
      </fill>
    </dxf>
    <dxf>
      <fill>
        <patternFill>
          <bgColor rgb="FFED9797"/>
        </patternFill>
      </fill>
    </dxf>
    <dxf>
      <font>
        <color rgb="FF9C0006"/>
      </font>
      <fill>
        <patternFill>
          <bgColor rgb="FFFFC7CE"/>
        </patternFill>
      </fill>
    </dxf>
    <dxf>
      <fill>
        <patternFill>
          <bgColor theme="2"/>
        </patternFill>
      </fill>
    </dxf>
    <dxf>
      <fill>
        <patternFill>
          <bgColor rgb="FFED9797"/>
        </patternFill>
      </fill>
    </dxf>
    <dxf>
      <font>
        <color rgb="FF9C0006"/>
      </font>
      <fill>
        <patternFill>
          <bgColor rgb="FFFFC7CE"/>
        </patternFill>
      </fill>
    </dxf>
    <dxf>
      <fill>
        <patternFill>
          <bgColor theme="2"/>
        </patternFill>
      </fill>
    </dxf>
    <dxf>
      <fill>
        <patternFill>
          <bgColor rgb="FFED9797"/>
        </patternFill>
      </fill>
    </dxf>
    <dxf>
      <font>
        <color rgb="FF9C0006"/>
      </font>
      <fill>
        <patternFill>
          <bgColor rgb="FFFFC7CE"/>
        </patternFill>
      </fill>
    </dxf>
    <dxf>
      <fill>
        <patternFill>
          <bgColor theme="2"/>
        </patternFill>
      </fill>
    </dxf>
    <dxf>
      <fill>
        <patternFill>
          <bgColor rgb="FFED9797"/>
        </patternFill>
      </fill>
    </dxf>
    <dxf>
      <font>
        <color rgb="FF9C0006"/>
      </font>
      <fill>
        <patternFill>
          <bgColor rgb="FFFFC7CE"/>
        </patternFill>
      </fill>
    </dxf>
    <dxf>
      <fill>
        <patternFill>
          <bgColor theme="2"/>
        </patternFill>
      </fill>
    </dxf>
    <dxf>
      <fill>
        <patternFill>
          <bgColor rgb="FFED9797"/>
        </patternFill>
      </fill>
    </dxf>
    <dxf>
      <font>
        <color rgb="FF9C0006"/>
      </font>
      <fill>
        <patternFill>
          <bgColor rgb="FFFFC7CE"/>
        </patternFill>
      </fill>
    </dxf>
    <dxf>
      <fill>
        <patternFill>
          <bgColor theme="2"/>
        </patternFill>
      </fill>
    </dxf>
    <dxf>
      <fill>
        <patternFill>
          <bgColor rgb="FFED9797"/>
        </patternFill>
      </fill>
    </dxf>
    <dxf>
      <fill>
        <patternFill>
          <bgColor rgb="FFED9797"/>
        </patternFill>
      </fill>
    </dxf>
    <dxf>
      <font>
        <color rgb="FF9C0006"/>
      </font>
      <fill>
        <patternFill>
          <bgColor rgb="FFFFC7CE"/>
        </patternFill>
      </fill>
    </dxf>
    <dxf>
      <fill>
        <patternFill>
          <bgColor rgb="FFED9797"/>
        </patternFill>
      </fill>
    </dxf>
    <dxf>
      <fill>
        <patternFill>
          <bgColor theme="2"/>
        </patternFill>
      </fill>
    </dxf>
    <dxf>
      <fill>
        <patternFill>
          <bgColor rgb="FFED9797"/>
        </patternFill>
      </fill>
    </dxf>
    <dxf>
      <font>
        <color rgb="FF9C5700"/>
      </font>
      <fill>
        <patternFill>
          <bgColor rgb="FFFFEB9C"/>
        </patternFill>
      </fill>
    </dxf>
    <dxf>
      <font>
        <color auto="1"/>
      </font>
      <fill>
        <patternFill patternType="none">
          <bgColor auto="1"/>
        </patternFill>
      </fill>
    </dxf>
    <dxf>
      <font>
        <color rgb="FF9C0006"/>
      </font>
      <fill>
        <patternFill>
          <bgColor rgb="FFFFC7CE"/>
        </patternFill>
      </fill>
    </dxf>
    <dxf>
      <font>
        <b/>
        <i val="0"/>
      </font>
      <fill>
        <patternFill>
          <bgColor theme="3" tint="0.79998168889431442"/>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b val="0"/>
        <i val="0"/>
        <color auto="1"/>
      </font>
      <fill>
        <patternFill>
          <bgColor theme="3" tint="0.79998168889431442"/>
        </patternFill>
      </fill>
    </dxf>
    <dxf>
      <font>
        <color rgb="FF9C0006"/>
      </font>
      <fill>
        <patternFill>
          <bgColor rgb="FFFFC7CE"/>
        </patternFill>
      </fill>
    </dxf>
    <dxf>
      <font>
        <color theme="0"/>
      </font>
      <fill>
        <patternFill>
          <bgColor rgb="FFC00000"/>
        </patternFill>
      </fill>
      <border>
        <left style="thin">
          <color auto="1"/>
        </left>
        <right style="thin">
          <color auto="1"/>
        </right>
        <top style="thin">
          <color auto="1"/>
        </top>
        <bottom style="thin">
          <color auto="1"/>
        </bottom>
      </border>
    </dxf>
    <dxf>
      <font>
        <color theme="0"/>
      </font>
      <fill>
        <patternFill>
          <bgColor theme="7"/>
        </patternFill>
      </fill>
      <border>
        <left style="thin">
          <color auto="1"/>
        </left>
        <right style="thin">
          <color auto="1"/>
        </right>
        <top style="thin">
          <color auto="1"/>
        </top>
        <bottom style="thin">
          <color auto="1"/>
        </bottom>
      </border>
    </dxf>
    <dxf>
      <font>
        <color theme="0"/>
      </font>
      <fill>
        <patternFill>
          <bgColor rgb="FF00B050"/>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D9D9D9"/>
      <color rgb="FFD9E1F2"/>
      <color rgb="FFFF3300"/>
      <color rgb="FFED9797"/>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eetMetadata" Target="metadata.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4" name="Picture 3">
          <a:extLst>
            <a:ext uri="{FF2B5EF4-FFF2-40B4-BE49-F238E27FC236}">
              <a16:creationId xmlns:a16="http://schemas.microsoft.com/office/drawing/2014/main" id="{66EC6D28-A5AE-41AA-A0B8-776B9F1984B2}"/>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2" name="Picture 1">
          <a:extLst>
            <a:ext uri="{FF2B5EF4-FFF2-40B4-BE49-F238E27FC236}">
              <a16:creationId xmlns:a16="http://schemas.microsoft.com/office/drawing/2014/main" id="{37DD29AF-AA5B-4100-A8F1-9E554D6CDC08}"/>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7DB74C0B-0313-449B-80C8-74EAF9744B80}"/>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2" name="Picture 1">
          <a:extLst>
            <a:ext uri="{FF2B5EF4-FFF2-40B4-BE49-F238E27FC236}">
              <a16:creationId xmlns:a16="http://schemas.microsoft.com/office/drawing/2014/main" id="{34CA137F-6EC8-4F63-930C-D0D4F3263800}"/>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9BBA66B6-A2C2-47C8-A12B-ACF8E502949F}"/>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48F09166-D46E-4151-A449-35ED3CF1DD73}"/>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D048D5CA-D6A1-4CCF-99A4-A87E9BD2DF13}"/>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2" name="Picture 1">
          <a:extLst>
            <a:ext uri="{FF2B5EF4-FFF2-40B4-BE49-F238E27FC236}">
              <a16:creationId xmlns:a16="http://schemas.microsoft.com/office/drawing/2014/main" id="{D09D7A06-8B6C-42DD-B563-DF9769DED1AE}"/>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F0875628-6D26-45EC-88BD-049A91B56066}"/>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E3AFFA37-0E20-4FC1-BB43-6823EE082AE0}"/>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F8B72237-9517-4BCB-8936-6D03307FDDD4}"/>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8A3D9DC3-E48F-4845-8F56-20EB8CC859DF}"/>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DF67E3DC-49C7-4A16-AD6C-12D80EF744B9}"/>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E59D42DF-0D6A-4A6C-BCD8-8EB6ED9CD0EE}"/>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7537C21A-921E-4A7D-8628-9B5B6247AD89}"/>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F9F28608-4EF3-410B-8935-706AC712366F}"/>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075DA90C-3FBE-423F-8BF5-47183DE4A6F1}"/>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F62FEEAB-7129-4829-95A0-1587EB5BF713}"/>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098217B9-7D58-4D4B-B8EA-6534DC0A334B}"/>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80801CFD-2550-4E90-9F09-FCFE9A90B75D}"/>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68B2C271-ECC1-4D2F-AE45-0EA33CEFAE02}"/>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A6798E14-9F6B-4E6B-8481-EFCB0C7DB3BC}"/>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52A20C5A-78D2-400C-A584-3D01458958E6}"/>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CAF2629E-566F-47B8-BFFA-B58BB1C529C8}"/>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F0DF100B-796E-409F-B764-9C62C1E692C1}"/>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98908D58-F603-4E69-98A1-6138816C89CA}"/>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66352F6F-F7B2-47CC-A32B-BC061370F6A6}"/>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D839983E-7CA1-43AD-98CE-DC97F8249B41}"/>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C1AA0F74-2769-44BB-BC06-9F3D2F153DB4}"/>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74C96FAE-6A95-47AB-B4BB-3EFD3E7CFAEA}"/>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4C4E2A7E-A3E3-48DE-BFF2-FD468A162441}"/>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1631156" cy="488156"/>
    <xdr:pic>
      <xdr:nvPicPr>
        <xdr:cNvPr id="3" name="Picture 2">
          <a:extLst>
            <a:ext uri="{FF2B5EF4-FFF2-40B4-BE49-F238E27FC236}">
              <a16:creationId xmlns:a16="http://schemas.microsoft.com/office/drawing/2014/main" id="{23C63417-43FC-4D70-8442-43F92AF4FDEB}"/>
            </a:ext>
          </a:extLst>
        </xdr:cNvPr>
        <xdr:cNvPicPr>
          <a:picLocks/>
        </xdr:cNvPicPr>
      </xdr:nvPicPr>
      <xdr:blipFill>
        <a:blip xmlns:r="http://schemas.openxmlformats.org/officeDocument/2006/relationships" r:embed="rId1"/>
        <a:stretch>
          <a:fillRect/>
        </a:stretch>
      </xdr:blipFill>
      <xdr:spPr>
        <a:xfrm>
          <a:off x="0" y="0"/>
          <a:ext cx="1631156" cy="48815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20.bin"/><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1.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22.bin"/><Relationship Id="rId4" Type="http://schemas.openxmlformats.org/officeDocument/2006/relationships/comments" Target="../comments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2.xml"/><Relationship Id="rId1" Type="http://schemas.openxmlformats.org/officeDocument/2006/relationships/printerSettings" Target="../printerSettings/printerSettings23.bin"/><Relationship Id="rId4" Type="http://schemas.openxmlformats.org/officeDocument/2006/relationships/comments" Target="../comments22.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3.xml"/><Relationship Id="rId1" Type="http://schemas.openxmlformats.org/officeDocument/2006/relationships/printerSettings" Target="../printerSettings/printerSettings24.bin"/><Relationship Id="rId4" Type="http://schemas.openxmlformats.org/officeDocument/2006/relationships/comments" Target="../comments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4.xml"/><Relationship Id="rId1" Type="http://schemas.openxmlformats.org/officeDocument/2006/relationships/printerSettings" Target="../printerSettings/printerSettings25.bin"/><Relationship Id="rId4" Type="http://schemas.openxmlformats.org/officeDocument/2006/relationships/comments" Target="../comments24.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5.xml"/><Relationship Id="rId1" Type="http://schemas.openxmlformats.org/officeDocument/2006/relationships/printerSettings" Target="../printerSettings/printerSettings26.bin"/><Relationship Id="rId4" Type="http://schemas.openxmlformats.org/officeDocument/2006/relationships/comments" Target="../comments25.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6.xml"/><Relationship Id="rId1" Type="http://schemas.openxmlformats.org/officeDocument/2006/relationships/printerSettings" Target="../printerSettings/printerSettings27.bin"/><Relationship Id="rId4" Type="http://schemas.openxmlformats.org/officeDocument/2006/relationships/comments" Target="../comments26.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7.xml"/><Relationship Id="rId1" Type="http://schemas.openxmlformats.org/officeDocument/2006/relationships/printerSettings" Target="../printerSettings/printerSettings28.bin"/><Relationship Id="rId4" Type="http://schemas.openxmlformats.org/officeDocument/2006/relationships/comments" Target="../comments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8.xml"/><Relationship Id="rId1" Type="http://schemas.openxmlformats.org/officeDocument/2006/relationships/printerSettings" Target="../printerSettings/printerSettings29.bin"/><Relationship Id="rId4" Type="http://schemas.openxmlformats.org/officeDocument/2006/relationships/comments" Target="../comments2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9.xml"/><Relationship Id="rId1" Type="http://schemas.openxmlformats.org/officeDocument/2006/relationships/printerSettings" Target="../printerSettings/printerSettings30.bin"/><Relationship Id="rId4" Type="http://schemas.openxmlformats.org/officeDocument/2006/relationships/comments" Target="../comments29.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0.xml"/><Relationship Id="rId1" Type="http://schemas.openxmlformats.org/officeDocument/2006/relationships/printerSettings" Target="../printerSettings/printerSettings31.bin"/><Relationship Id="rId4" Type="http://schemas.openxmlformats.org/officeDocument/2006/relationships/comments" Target="../comments30.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1.xml"/><Relationship Id="rId1" Type="http://schemas.openxmlformats.org/officeDocument/2006/relationships/printerSettings" Target="../printerSettings/printerSettings32.bin"/><Relationship Id="rId4" Type="http://schemas.openxmlformats.org/officeDocument/2006/relationships/comments" Target="../comments31.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2.xml"/><Relationship Id="rId1" Type="http://schemas.openxmlformats.org/officeDocument/2006/relationships/printerSettings" Target="../printerSettings/printerSettings33.bin"/><Relationship Id="rId4" Type="http://schemas.openxmlformats.org/officeDocument/2006/relationships/comments" Target="../comments32.x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15044-237F-4BBB-897A-E2BEAC55BF1E}">
  <sheetPr codeName="Sheet1">
    <tabColor rgb="FF0070C0"/>
  </sheetPr>
  <dimension ref="A1:K41"/>
  <sheetViews>
    <sheetView tabSelected="1" topLeftCell="F1" zoomScaleNormal="100" workbookViewId="0">
      <selection activeCell="J4" sqref="J4"/>
    </sheetView>
  </sheetViews>
  <sheetFormatPr defaultColWidth="9.1796875" defaultRowHeight="14.5"/>
  <cols>
    <col min="1" max="1" width="1.54296875" style="8" customWidth="1"/>
    <col min="2" max="2" width="18.81640625" style="12" customWidth="1"/>
    <col min="3" max="3" width="13" style="12" customWidth="1"/>
    <col min="4" max="4" width="32.1796875" style="50" customWidth="1"/>
    <col min="5" max="5" width="32.81640625" style="12" customWidth="1"/>
    <col min="6" max="6" width="20.7265625" style="12" customWidth="1"/>
    <col min="7" max="7" width="20.1796875" style="8" customWidth="1"/>
    <col min="8" max="8" width="17.81640625" style="8" customWidth="1"/>
    <col min="9" max="9" width="32.453125" style="8" customWidth="1"/>
    <col min="10" max="10" width="14.1796875" style="12" customWidth="1"/>
    <col min="11" max="11" width="13.54296875" style="12" customWidth="1"/>
    <col min="12" max="16384" width="9.1796875" style="12"/>
  </cols>
  <sheetData>
    <row r="1" spans="1:11" ht="4.5" customHeight="1">
      <c r="B1" s="9"/>
      <c r="C1" s="9"/>
      <c r="D1" s="10"/>
      <c r="E1" s="9"/>
      <c r="F1" s="9"/>
      <c r="G1" s="11"/>
      <c r="H1" s="11"/>
      <c r="I1" s="11"/>
      <c r="J1" s="9"/>
    </row>
    <row r="2" spans="1:11" s="14" customFormat="1" ht="23.5">
      <c r="A2" s="13"/>
      <c r="B2" s="158" t="s">
        <v>0</v>
      </c>
      <c r="C2" s="158"/>
      <c r="D2" s="158"/>
      <c r="E2" s="158"/>
      <c r="F2" s="158"/>
      <c r="G2" s="158"/>
      <c r="H2" s="158"/>
      <c r="I2" s="158"/>
      <c r="J2" s="158"/>
      <c r="K2" s="158"/>
    </row>
    <row r="3" spans="1:11" ht="23.5">
      <c r="B3" s="159" t="str">
        <f ca="1">IF(J41&gt;0,"Cannot be submitted, please fix the data errors first.",IF(OR(COUNTIF($I$9:$I$41,"Empty")&gt;0,K41&gt;0),"Please review warnings and/or empty templates and amend data or verify that all values are indeed correct.","No errors or warnings."))</f>
        <v>Cannot be submitted, please fix the data errors first.</v>
      </c>
      <c r="C3" s="159"/>
      <c r="D3" s="159"/>
      <c r="E3" s="159"/>
      <c r="F3" s="159"/>
      <c r="G3" s="159"/>
      <c r="H3" s="159"/>
      <c r="I3" s="159"/>
      <c r="J3" s="159"/>
      <c r="K3" s="159"/>
    </row>
    <row r="4" spans="1:11" ht="4.5" customHeight="1">
      <c r="B4" s="9"/>
      <c r="C4" s="9"/>
      <c r="D4" s="10"/>
      <c r="E4" s="9"/>
      <c r="F4" s="9"/>
      <c r="G4" s="11"/>
      <c r="H4" s="11"/>
      <c r="I4" s="11"/>
      <c r="J4" s="9"/>
    </row>
    <row r="5" spans="1:11" s="14" customFormat="1" ht="13.5" customHeight="1">
      <c r="A5" s="13"/>
      <c r="B5" s="15" t="s">
        <v>1</v>
      </c>
      <c r="C5" s="15"/>
      <c r="D5" s="16"/>
      <c r="E5" s="17"/>
      <c r="F5" s="17"/>
      <c r="G5" s="17"/>
      <c r="H5" s="17"/>
      <c r="I5" s="18"/>
      <c r="J5" s="19" t="s">
        <v>1716</v>
      </c>
      <c r="K5" s="19"/>
    </row>
    <row r="6" spans="1:11" ht="65.25" customHeight="1">
      <c r="B6" s="160" t="s">
        <v>2</v>
      </c>
      <c r="C6" s="161"/>
      <c r="D6" s="161"/>
      <c r="E6" s="161"/>
      <c r="F6" s="161"/>
      <c r="G6" s="161"/>
      <c r="H6" s="161"/>
      <c r="I6" s="161"/>
      <c r="J6" s="161"/>
      <c r="K6" s="161"/>
    </row>
    <row r="7" spans="1:11" ht="4.5" customHeight="1" thickBot="1">
      <c r="B7" s="9"/>
      <c r="C7" s="9"/>
      <c r="D7" s="10"/>
      <c r="E7" s="9"/>
      <c r="F7" s="9"/>
      <c r="G7" s="11"/>
      <c r="H7" s="11"/>
      <c r="I7" s="11"/>
      <c r="J7" s="9"/>
    </row>
    <row r="8" spans="1:11" ht="43.5">
      <c r="A8" s="20"/>
      <c r="B8" s="21" t="s">
        <v>3</v>
      </c>
      <c r="C8" s="22" t="s">
        <v>4</v>
      </c>
      <c r="D8" s="23" t="s">
        <v>5</v>
      </c>
      <c r="E8" s="24" t="s">
        <v>6</v>
      </c>
      <c r="F8" s="24" t="s">
        <v>7</v>
      </c>
      <c r="G8" s="24" t="s">
        <v>8</v>
      </c>
      <c r="H8" s="24" t="s">
        <v>9</v>
      </c>
      <c r="I8" s="24" t="s">
        <v>10</v>
      </c>
      <c r="J8" s="24" t="s">
        <v>11</v>
      </c>
      <c r="K8" s="25" t="s">
        <v>12</v>
      </c>
    </row>
    <row r="9" spans="1:11" s="14" customFormat="1">
      <c r="A9" s="13"/>
      <c r="B9" s="26" t="str">
        <f>HYPERLINK("#AML.01.01!$A$1", "AML.01.01")</f>
        <v>AML.01.01</v>
      </c>
      <c r="C9" s="162" t="s">
        <v>13</v>
      </c>
      <c r="D9" s="27" t="s">
        <v>14</v>
      </c>
      <c r="E9" s="28" t="s">
        <v>15</v>
      </c>
      <c r="F9" s="28" t="s">
        <v>16</v>
      </c>
      <c r="G9" s="29" t="str">
        <f ca="1">IF(OR(LEFT(E9,11)="Please fill",E9="No"),"",IF(AND(E9="Yes",COUNTA(INDIRECT(B9&amp;"!11:11"))=1),"Yes, please fill","No"))</f>
        <v>Yes, please fill</v>
      </c>
      <c r="H9" s="29"/>
      <c r="I9" s="28" t="str">
        <f t="shared" ref="I9:I39" ca="1" si="0">IF(LEFT(E9,11)="Please fill",E9,IF(E9="No","Not applicable",IF(G9="Yes, please fill", "Empty",IF(J9&gt;0,"Errors to be fixed",IF(K9&gt;0,"Warnings to be reviewed","Ok")))))</f>
        <v>Empty</v>
      </c>
      <c r="J9" s="30">
        <f ca="1">IF(E9="No","",COUNTIFS(Validations_ext!$B$2:$B$1918, $B9, Validations_ext!$G$2:$G$1918, "ERROR", Validations_ext!$I$2:$I$1918, "&lt;&gt;OK"))</f>
        <v>27</v>
      </c>
      <c r="K9" s="31">
        <f>IF(E9="No","",COUNTIFS(Validations_ext!$B$2:$B$1918, $B9, Validations_ext!$G$2:$G$1918, "WARNING", Validations_ext!$I$2:$I$1918, "&lt;&gt;OK"))</f>
        <v>0</v>
      </c>
    </row>
    <row r="10" spans="1:11" s="14" customFormat="1">
      <c r="A10" s="13"/>
      <c r="B10" s="26" t="str">
        <f>HYPERLINK("#AML.01.02!$A$1", "AML.01.02")</f>
        <v>AML.01.02</v>
      </c>
      <c r="C10" s="163"/>
      <c r="D10" s="27" t="s">
        <v>17</v>
      </c>
      <c r="E10" s="28" t="s">
        <v>15</v>
      </c>
      <c r="F10" s="28" t="s">
        <v>16</v>
      </c>
      <c r="G10" s="29" t="str">
        <f ca="1">IF(OR(LEFT(E10,11)="Please fill",E10="No"),"",IF(AND(E10="Yes",COUNTA(INDIRECT(B10&amp;"!B11:E11"))=0),"Yes, but optional","No"))</f>
        <v>Yes, but optional</v>
      </c>
      <c r="H10" s="29"/>
      <c r="I10" s="28" t="str">
        <f t="shared" ca="1" si="0"/>
        <v>Ok</v>
      </c>
      <c r="J10" s="30">
        <f ca="1">IF(E10="No","",COUNTIFS(Validations_ext!$B$2:$B$1918, $B10, Validations_ext!$G$2:$G$1918, "ERROR", Validations_ext!$I$2:$I$1918, "&lt;&gt;OK"))</f>
        <v>0</v>
      </c>
      <c r="K10" s="31">
        <f>IF(E10="No","",COUNTIFS(Validations_ext!$B$2:$B$1918, $B10, Validations_ext!$G$2:$G$1918, "WARNING", Validations_ext!$I$2:$I$1918, "&lt;&gt;OK"))</f>
        <v>0</v>
      </c>
    </row>
    <row r="11" spans="1:11" s="14" customFormat="1">
      <c r="A11" s="13"/>
      <c r="B11" s="26" t="str">
        <f>HYPERLINK("#AML.02.01!$A$1", "AML.02.01")</f>
        <v>AML.02.01</v>
      </c>
      <c r="C11" s="32" t="s">
        <v>18</v>
      </c>
      <c r="D11" s="27" t="s">
        <v>18</v>
      </c>
      <c r="E11" s="28" t="s">
        <v>15</v>
      </c>
      <c r="F11" s="28" t="s">
        <v>16</v>
      </c>
      <c r="G11" s="29" t="str">
        <f t="shared" ref="G11:G39" ca="1" si="1">IF(OR(LEFT(E11,11)="Please fill",E11="No"),"",IF(AND(E11="Yes",COUNTA(INDIRECT(B11&amp;"!11:11"))=1),"Yes, please fill","No"))</f>
        <v>Yes, please fill</v>
      </c>
      <c r="H11" s="29"/>
      <c r="I11" s="28" t="str">
        <f t="shared" ca="1" si="0"/>
        <v>Empty</v>
      </c>
      <c r="J11" s="30">
        <f>IF(E11="No","",COUNTIFS(Validations_ext!$B$2:$B$1918, $B11, Validations_ext!$G$2:$G$1918, "ERROR", Validations_ext!$I$2:$I$1918, "&lt;&gt;OK"))</f>
        <v>0</v>
      </c>
      <c r="K11" s="31">
        <f ca="1">IF(E11="No","",COUNTIFS(Validations_ext!$B$2:$B$1918, $B11, Validations_ext!$G$2:$G$1918, "WARNING", Validations_ext!$I$2:$I$1918, "&lt;&gt;OK"))</f>
        <v>0</v>
      </c>
    </row>
    <row r="12" spans="1:11" s="14" customFormat="1">
      <c r="A12" s="13"/>
      <c r="B12" s="26" t="str">
        <f>HYPERLINK("#AML.03.01!$A$1", "AML.03.01")</f>
        <v>AML.03.01</v>
      </c>
      <c r="C12" s="164" t="s">
        <v>19</v>
      </c>
      <c r="D12" s="27" t="s">
        <v>20</v>
      </c>
      <c r="E12" s="28" t="str">
        <f>IF(INDEX('AML.01.01'!$B$11:$AD$11,1,MATCH(RIGHT(F12,5),'AML.01.01'!$B$6:$AD$6,0))="Yes","Yes",IF(INDEX('AML.01.01'!$B$11:$AD$11,1,MATCH(RIGHT(F12,5),'AML.01.01'!$B$6:$AD$6,0))="","Please fill out "&amp;F12,IF(INDEX('AML.01.01'!$B$11:$AD$11,1,MATCH(RIGHT(F12,5),'AML.01.01'!$B$6:$AD$6,0))="No","No")))</f>
        <v>Please fill out AML.01.01.C0090</v>
      </c>
      <c r="F12" s="28" t="s">
        <v>21</v>
      </c>
      <c r="G12" s="29" t="str">
        <f ca="1">IF(OR(LEFT(E12,11)="Please fill",E12="No"),"",IF(AND(E12="Yes",COUNTA(INDIRECT(B12&amp;"!11:11"))=1),"Yes, please fill","No"))</f>
        <v/>
      </c>
      <c r="H12" s="29" t="str">
        <f ca="1">IF(AND(E12="No",COUNTA(INDIRECT(B12&amp;"!11:11"))&gt;1),"Yes, please check","")</f>
        <v/>
      </c>
      <c r="I12" s="28" t="str">
        <f>IF(LEFT(E12,11)="Please fill",E12,IF(E12="No","Not applicable",IF(G12="Yes, please fill", "Empty",IF(J12&gt;0,"Errors to be fixed",IF(K12&gt;0,"Warnings to be reviewed","Ok")))))</f>
        <v>Please fill out AML.01.01.C0090</v>
      </c>
      <c r="J12" s="30">
        <f>IF(E12="No","",COUNTIFS(Validations_ext!$B$2:$B$1918, $B12, Validations_ext!$G$2:$G$1918, "ERROR", Validations_ext!$I$2:$I$1918, "&lt;&gt;OK"))</f>
        <v>0</v>
      </c>
      <c r="K12" s="31">
        <f>IF(E12="No","",COUNTIFS(Validations_ext!$B$2:$B$1918, $B12, Validations_ext!$G$2:$G$1918, "WARNING", Validations_ext!$I$2:$I$1918, "&lt;&gt;OK"))</f>
        <v>0</v>
      </c>
    </row>
    <row r="13" spans="1:11" s="14" customFormat="1">
      <c r="A13" s="13"/>
      <c r="B13" s="26" t="str">
        <f>HYPERLINK("#AML.03.02!$A$1", "AML.03.02")</f>
        <v>AML.03.02</v>
      </c>
      <c r="C13" s="162"/>
      <c r="D13" s="27" t="s">
        <v>22</v>
      </c>
      <c r="E13" s="28" t="str">
        <f>IF(INDEX('AML.01.01'!$B$11:$AD$11,1,MATCH(RIGHT(F13,5),'AML.01.01'!$B$6:$AD$6,0))="Yes","Yes",IF(INDEX('AML.01.01'!$B$11:$AD$11,1,MATCH(RIGHT(F13,5),'AML.01.01'!$B$6:$AD$6,0))="","Please fill out "&amp;F13,IF(INDEX('AML.01.01'!$B$11:$AD$11,1,MATCH(RIGHT(F13,5),'AML.01.01'!$B$6:$AD$6,0))="No","No")))</f>
        <v>Please fill out AML.01.01.C0100</v>
      </c>
      <c r="F13" s="30" t="s">
        <v>23</v>
      </c>
      <c r="G13" s="29" t="str">
        <f t="shared" ca="1" si="1"/>
        <v/>
      </c>
      <c r="H13" s="29" t="str">
        <f t="shared" ref="H13:H31" ca="1" si="2">IF(AND(E13="No",COUNTA(INDIRECT(B13&amp;"!11:11"))&gt;1),"Yes, please check","")</f>
        <v/>
      </c>
      <c r="I13" s="28" t="str">
        <f>IF(LEFT(E13,11)="Please fill",E13,IF(E13="No","Not applicable",IF(G13="Yes, please fill", "Empty",IF(J13&gt;0,"Errors to be fixed",IF(K13&gt;0,"Warnings to be reviewed","Ok")))))</f>
        <v>Please fill out AML.01.01.C0100</v>
      </c>
      <c r="J13" s="30">
        <f>IF(E13="No","",COUNTIFS(Validations_ext!$B$2:$B$1918, $B13, Validations_ext!$G$2:$G$1918, "ERROR", Validations_ext!$I$2:$I$1918, "&lt;&gt;OK"))</f>
        <v>0</v>
      </c>
      <c r="K13" s="31">
        <f>IF(E13="No","",COUNTIFS(Validations_ext!$B$2:$B$1918, $B13, Validations_ext!$G$2:$G$1918, "WARNING", Validations_ext!$I$2:$I$1918, "&lt;&gt;OK"))</f>
        <v>0</v>
      </c>
    </row>
    <row r="14" spans="1:11" s="14" customFormat="1">
      <c r="A14" s="13"/>
      <c r="B14" s="26" t="str">
        <f>HYPERLINK("#AML.03.03!$A$1", "AML.03.03")</f>
        <v>AML.03.03</v>
      </c>
      <c r="C14" s="162"/>
      <c r="D14" s="27" t="s">
        <v>24</v>
      </c>
      <c r="E14" s="28" t="str">
        <f>IF(INDEX('AML.01.01'!$B$11:$AD$11,1,MATCH(RIGHT(F14,5),'AML.01.01'!$B$6:$AD$6,0))="Yes","Yes",IF(INDEX('AML.01.01'!$B$11:$AD$11,1,MATCH(RIGHT(F14,5),'AML.01.01'!$B$6:$AD$6,0))="","Please fill out "&amp;F14,IF(INDEX('AML.01.01'!$B$11:$AD$11,1,MATCH(RIGHT(F14,5),'AML.01.01'!$B$6:$AD$6,0))="No","No")))</f>
        <v>Please fill out AML.01.01.C0110</v>
      </c>
      <c r="F14" s="30" t="s">
        <v>25</v>
      </c>
      <c r="G14" s="29" t="str">
        <f t="shared" ca="1" si="1"/>
        <v/>
      </c>
      <c r="H14" s="29" t="str">
        <f t="shared" ca="1" si="2"/>
        <v/>
      </c>
      <c r="I14" s="28" t="str">
        <f t="shared" si="0"/>
        <v>Please fill out AML.01.01.C0110</v>
      </c>
      <c r="J14" s="30">
        <f>IF(E14="No","",COUNTIFS(Validations_ext!$B$2:$B$1918, $B14, Validations_ext!$G$2:$G$1918, "ERROR", Validations_ext!$I$2:$I$1918, "&lt;&gt;OK"))</f>
        <v>0</v>
      </c>
      <c r="K14" s="31">
        <f ca="1">IF(E14="No","",COUNTIFS(Validations_ext!$B$2:$B$1918, $B14, Validations_ext!$G$2:$G$1918, "WARNING", Validations_ext!$I$2:$I$1918, "&lt;&gt;OK"))</f>
        <v>0</v>
      </c>
    </row>
    <row r="15" spans="1:11" s="14" customFormat="1">
      <c r="A15" s="13"/>
      <c r="B15" s="26" t="str">
        <f>HYPERLINK("#AML.03.04!$A$1", "AML.03.04")</f>
        <v>AML.03.04</v>
      </c>
      <c r="C15" s="162"/>
      <c r="D15" s="27" t="s">
        <v>26</v>
      </c>
      <c r="E15" s="28" t="str">
        <f>IF(INDEX('AML.01.01'!$B$11:$AD$11,1,MATCH(RIGHT(F15,5),'AML.01.01'!$B$6:$AD$6,0))="Yes","Yes",IF(INDEX('AML.01.01'!$B$11:$AD$11,1,MATCH(RIGHT(F15,5),'AML.01.01'!$B$6:$AD$6,0))="","Please fill out "&amp;F15,IF(INDEX('AML.01.01'!$B$11:$AD$11,1,MATCH(RIGHT(F15,5),'AML.01.01'!$B$6:$AD$6,0))="No","No")))</f>
        <v>Please fill out AML.01.01.C0120</v>
      </c>
      <c r="F15" s="30" t="s">
        <v>27</v>
      </c>
      <c r="G15" s="29" t="str">
        <f t="shared" ca="1" si="1"/>
        <v/>
      </c>
      <c r="H15" s="29" t="str">
        <f t="shared" ca="1" si="2"/>
        <v/>
      </c>
      <c r="I15" s="28" t="str">
        <f t="shared" si="0"/>
        <v>Please fill out AML.01.01.C0120</v>
      </c>
      <c r="J15" s="30">
        <f>IF(E15="No","",COUNTIFS(Validations_ext!$B$2:$B$1918, $B15, Validations_ext!$G$2:$G$1918, "ERROR", Validations_ext!$I$2:$I$1918, "&lt;&gt;OK"))</f>
        <v>0</v>
      </c>
      <c r="K15" s="31">
        <f ca="1">IF(E15="No","",COUNTIFS(Validations_ext!$B$2:$B$1918, $B15, Validations_ext!$G$2:$G$1918, "WARNING", Validations_ext!$I$2:$I$1918, "&lt;&gt;OK"))</f>
        <v>0</v>
      </c>
    </row>
    <row r="16" spans="1:11" s="14" customFormat="1">
      <c r="A16" s="13"/>
      <c r="B16" s="26" t="str">
        <f>HYPERLINK("#AML.03.05!$A$1", "AML.03.05")</f>
        <v>AML.03.05</v>
      </c>
      <c r="C16" s="162"/>
      <c r="D16" s="27" t="s">
        <v>28</v>
      </c>
      <c r="E16" s="28" t="str">
        <f>IF(INDEX('AML.01.01'!$B$11:$AD$11,1,MATCH(RIGHT(F16,5),'AML.01.01'!$B$6:$AD$6,0))="Yes","Yes",IF(INDEX('AML.01.01'!$B$11:$AD$11,1,MATCH(RIGHT(F16,5),'AML.01.01'!$B$6:$AD$6,0))="","Please fill out "&amp;F16,IF(INDEX('AML.01.01'!$B$11:$AD$11,1,MATCH(RIGHT(F16,5),'AML.01.01'!$B$6:$AD$6,0))="No","No")))</f>
        <v>Please fill out AML.01.01.C0130</v>
      </c>
      <c r="F16" s="30" t="s">
        <v>29</v>
      </c>
      <c r="G16" s="29" t="str">
        <f t="shared" ca="1" si="1"/>
        <v/>
      </c>
      <c r="H16" s="29" t="str">
        <f t="shared" ca="1" si="2"/>
        <v/>
      </c>
      <c r="I16" s="28" t="str">
        <f t="shared" si="0"/>
        <v>Please fill out AML.01.01.C0130</v>
      </c>
      <c r="J16" s="30">
        <f>IF(E16="No","",COUNTIFS(Validations_ext!$B$2:$B$1918, $B16, Validations_ext!$G$2:$G$1918, "ERROR", Validations_ext!$I$2:$I$1918, "&lt;&gt;OK"))</f>
        <v>0</v>
      </c>
      <c r="K16" s="31">
        <f>IF(E16="No","",COUNTIFS(Validations_ext!$B$2:$B$1918, $B16, Validations_ext!$G$2:$G$1918, "WARNING", Validations_ext!$I$2:$I$1918, "&lt;&gt;OK"))</f>
        <v>0</v>
      </c>
    </row>
    <row r="17" spans="1:11" s="14" customFormat="1">
      <c r="A17" s="13"/>
      <c r="B17" s="26" t="str">
        <f>HYPERLINK("#AML.03.06!$A$1", "AML.03.06")</f>
        <v>AML.03.06</v>
      </c>
      <c r="C17" s="163"/>
      <c r="D17" s="27" t="s">
        <v>30</v>
      </c>
      <c r="E17" s="28" t="str">
        <f>IF(INDEX('AML.01.01'!$B$11:$AD$11,1,MATCH(RIGHT(F17,5),'AML.01.01'!$B$6:$AD$6,0))="Yes","Yes",IF(INDEX('AML.01.01'!$B$11:$AD$11,1,MATCH(RIGHT(F17,5),'AML.01.01'!$B$6:$AD$6,0))="","Please fill out "&amp;F17,IF(INDEX('AML.01.01'!$B$11:$AD$11,1,MATCH(RIGHT(F17,5),'AML.01.01'!$B$6:$AD$6,0))="No","No")))</f>
        <v>Please fill out AML.01.01.C0140</v>
      </c>
      <c r="F17" s="30" t="s">
        <v>31</v>
      </c>
      <c r="G17" s="29" t="str">
        <f t="shared" ca="1" si="1"/>
        <v/>
      </c>
      <c r="H17" s="29" t="str">
        <f t="shared" ca="1" si="2"/>
        <v/>
      </c>
      <c r="I17" s="28" t="str">
        <f t="shared" si="0"/>
        <v>Please fill out AML.01.01.C0140</v>
      </c>
      <c r="J17" s="30">
        <f>IF(E17="No","",COUNTIFS(Validations_ext!$B$2:$B$1918, $B17, Validations_ext!$G$2:$G$1918, "ERROR", Validations_ext!$I$2:$I$1918, "&lt;&gt;OK"))</f>
        <v>0</v>
      </c>
      <c r="K17" s="31">
        <f ca="1">IF(E17="No","",COUNTIFS(Validations_ext!$B$2:$B$1918, $B17, Validations_ext!$G$2:$G$1918, "WARNING", Validations_ext!$I$2:$I$1918, "&lt;&gt;OK"))</f>
        <v>0</v>
      </c>
    </row>
    <row r="18" spans="1:11" s="14" customFormat="1">
      <c r="A18" s="13"/>
      <c r="B18" s="26" t="str">
        <f>HYPERLINK("#AML.04.01!$A$1", "AML.04.01")</f>
        <v>AML.04.01</v>
      </c>
      <c r="C18" s="164" t="s">
        <v>32</v>
      </c>
      <c r="D18" s="27" t="s">
        <v>33</v>
      </c>
      <c r="E18" s="28" t="str">
        <f>IF(INDEX('AML.01.01'!$B$11:$AD$11,1,MATCH(RIGHT(F18,5),'AML.01.01'!$B$6:$AD$6,0))="Yes","Yes",IF(INDEX('AML.01.01'!$B$11:$AD$11,1,MATCH(RIGHT(F18,5),'AML.01.01'!$B$6:$AD$6,0))="","Please fill out "&amp;F18,IF(INDEX('AML.01.01'!$B$11:$AD$11,1,MATCH(RIGHT(F18,5),'AML.01.01'!$B$6:$AD$6,0))="No","No")))</f>
        <v>Please fill out AML.01.01.C0160</v>
      </c>
      <c r="F18" s="30" t="s">
        <v>34</v>
      </c>
      <c r="G18" s="29" t="str">
        <f t="shared" ca="1" si="1"/>
        <v/>
      </c>
      <c r="H18" s="29" t="str">
        <f t="shared" ca="1" si="2"/>
        <v/>
      </c>
      <c r="I18" s="28" t="str">
        <f t="shared" si="0"/>
        <v>Please fill out AML.01.01.C0160</v>
      </c>
      <c r="J18" s="30">
        <f>IF(E18="No","",COUNTIFS(Validations_ext!$B$2:$B$1918, $B18, Validations_ext!$G$2:$G$1918, "ERROR", Validations_ext!$I$2:$I$1918, "&lt;&gt;OK"))</f>
        <v>0</v>
      </c>
      <c r="K18" s="31">
        <f>IF(E18="No","",COUNTIFS(Validations_ext!$B$2:$B$1918, $B18, Validations_ext!$G$2:$G$1918, "WARNING", Validations_ext!$I$2:$I$1918, "&lt;&gt;OK"))</f>
        <v>0</v>
      </c>
    </row>
    <row r="19" spans="1:11" s="14" customFormat="1">
      <c r="A19" s="13"/>
      <c r="B19" s="26" t="str">
        <f>HYPERLINK("#AML.04.02!$A$1", "AML.04.02")</f>
        <v>AML.04.02</v>
      </c>
      <c r="C19" s="162"/>
      <c r="D19" s="27" t="s">
        <v>35</v>
      </c>
      <c r="E19" s="28" t="str">
        <f>IF(INDEX('AML.01.01'!$B$11:$AD$11,1,MATCH(RIGHT(F19,5),'AML.01.01'!$B$6:$AD$6,0))="Yes","Yes",IF(INDEX('AML.01.01'!$B$11:$AD$11,1,MATCH(RIGHT(F19,5),'AML.01.01'!$B$6:$AD$6,0))="","Please fill out "&amp;F19,IF(INDEX('AML.01.01'!$B$11:$AD$11,1,MATCH(RIGHT(F19,5),'AML.01.01'!$B$6:$AD$6,0))="No","No")))</f>
        <v>Please fill out AML.01.01.C0170</v>
      </c>
      <c r="F19" s="30" t="s">
        <v>36</v>
      </c>
      <c r="G19" s="29" t="str">
        <f t="shared" ca="1" si="1"/>
        <v/>
      </c>
      <c r="H19" s="29" t="str">
        <f t="shared" ca="1" si="2"/>
        <v/>
      </c>
      <c r="I19" s="28" t="str">
        <f t="shared" si="0"/>
        <v>Please fill out AML.01.01.C0170</v>
      </c>
      <c r="J19" s="30">
        <f>IF(E19="No","",COUNTIFS(Validations_ext!$B$2:$B$1918, $B19, Validations_ext!$G$2:$G$1918, "ERROR", Validations_ext!$I$2:$I$1918, "&lt;&gt;OK"))</f>
        <v>0</v>
      </c>
      <c r="K19" s="31">
        <f ca="1">IF(E19="No","",COUNTIFS(Validations_ext!$B$2:$B$1918, $B19, Validations_ext!$G$2:$G$1918, "WARNING", Validations_ext!$I$2:$I$1918, "&lt;&gt;OK"))</f>
        <v>0</v>
      </c>
    </row>
    <row r="20" spans="1:11" s="14" customFormat="1">
      <c r="A20" s="13"/>
      <c r="B20" s="26" t="str">
        <f>HYPERLINK("#AML.04.03!$A$1", "AML.04.03")</f>
        <v>AML.04.03</v>
      </c>
      <c r="C20" s="162"/>
      <c r="D20" s="27" t="s">
        <v>37</v>
      </c>
      <c r="E20" s="28" t="str">
        <f>IF(INDEX('AML.01.01'!$B$11:$AD$11,1,MATCH(RIGHT(F20,5),'AML.01.01'!$B$6:$AD$6,0))="Yes","Yes",IF(INDEX('AML.01.01'!$B$11:$AD$11,1,MATCH(RIGHT(F20,5),'AML.01.01'!$B$6:$AD$6,0))="","Please fill out "&amp;F20,IF(INDEX('AML.01.01'!$B$11:$AD$11,1,MATCH(RIGHT(F20,5),'AML.01.01'!$B$6:$AD$6,0))="No","No")))</f>
        <v>Please fill out AML.01.01.C0180</v>
      </c>
      <c r="F20" s="30" t="s">
        <v>38</v>
      </c>
      <c r="G20" s="29" t="str">
        <f t="shared" ca="1" si="1"/>
        <v/>
      </c>
      <c r="H20" s="29" t="str">
        <f t="shared" ca="1" si="2"/>
        <v/>
      </c>
      <c r="I20" s="28" t="str">
        <f t="shared" si="0"/>
        <v>Please fill out AML.01.01.C0180</v>
      </c>
      <c r="J20" s="30">
        <f>IF(E20="No","",COUNTIFS(Validations_ext!$B$2:$B$1918, $B20, Validations_ext!$G$2:$G$1918, "ERROR", Validations_ext!$I$2:$I$1918, "&lt;&gt;OK"))</f>
        <v>0</v>
      </c>
      <c r="K20" s="31">
        <f>IF(E20="No","",COUNTIFS(Validations_ext!$B$2:$B$1918, $B20, Validations_ext!$G$2:$G$1918, "WARNING", Validations_ext!$I$2:$I$1918, "&lt;&gt;OK"))</f>
        <v>0</v>
      </c>
    </row>
    <row r="21" spans="1:11" s="14" customFormat="1">
      <c r="A21" s="13"/>
      <c r="B21" s="26" t="str">
        <f>HYPERLINK("#AML.04.04!$A$1", "AML.04.04")</f>
        <v>AML.04.04</v>
      </c>
      <c r="C21" s="162"/>
      <c r="D21" s="27" t="s">
        <v>39</v>
      </c>
      <c r="E21" s="28" t="str">
        <f>IF(INDEX('AML.01.01'!$B$11:$AD$11,1,MATCH(RIGHT(F21,5),'AML.01.01'!$B$6:$AD$6,0))="Yes","Yes",IF(INDEX('AML.01.01'!$B$11:$AD$11,1,MATCH(RIGHT(F21,5),'AML.01.01'!$B$6:$AD$6,0))="","Please fill out "&amp;F21,IF(INDEX('AML.01.01'!$B$11:$AD$11,1,MATCH(RIGHT(F21,5),'AML.01.01'!$B$6:$AD$6,0))="No","No")))</f>
        <v>Please fill out AML.01.01.C0190</v>
      </c>
      <c r="F21" s="30" t="s">
        <v>40</v>
      </c>
      <c r="G21" s="29" t="str">
        <f t="shared" ca="1" si="1"/>
        <v/>
      </c>
      <c r="H21" s="29" t="str">
        <f t="shared" ca="1" si="2"/>
        <v/>
      </c>
      <c r="I21" s="28" t="str">
        <f t="shared" si="0"/>
        <v>Please fill out AML.01.01.C0190</v>
      </c>
      <c r="J21" s="30">
        <f>IF(E21="No","",COUNTIFS(Validations_ext!$B$2:$B$1918, $B21, Validations_ext!$G$2:$G$1918, "ERROR", Validations_ext!$I$2:$I$1918, "&lt;&gt;OK"))</f>
        <v>0</v>
      </c>
      <c r="K21" s="31">
        <f>IF(E21="No","",COUNTIFS(Validations_ext!$B$2:$B$1918, $B21, Validations_ext!$G$2:$G$1918, "WARNING", Validations_ext!$I$2:$I$1918, "&lt;&gt;OK"))</f>
        <v>0</v>
      </c>
    </row>
    <row r="22" spans="1:11" s="14" customFormat="1">
      <c r="A22" s="13"/>
      <c r="B22" s="26" t="str">
        <f>HYPERLINK("#AML.04.05!$A$1", "AML.04.05")</f>
        <v>AML.04.05</v>
      </c>
      <c r="C22" s="162"/>
      <c r="D22" s="27" t="s">
        <v>41</v>
      </c>
      <c r="E22" s="28" t="str">
        <f>IF(INDEX('AML.01.01'!$B$11:$AD$11,1,MATCH(RIGHT(F22,5),'AML.01.01'!$B$6:$AD$6,0))="Yes","Yes",IF(INDEX('AML.01.01'!$B$11:$AD$11,1,MATCH(RIGHT(F22,5),'AML.01.01'!$B$6:$AD$6,0))="","Please fill out "&amp;F22,IF(INDEX('AML.01.01'!$B$11:$AD$11,1,MATCH(RIGHT(F22,5),'AML.01.01'!$B$6:$AD$6,0))="No","No")))</f>
        <v>Please fill out AML.01.01.C0200</v>
      </c>
      <c r="F22" s="30" t="s">
        <v>42</v>
      </c>
      <c r="G22" s="29" t="str">
        <f t="shared" ca="1" si="1"/>
        <v/>
      </c>
      <c r="H22" s="29" t="str">
        <f t="shared" ca="1" si="2"/>
        <v/>
      </c>
      <c r="I22" s="28" t="str">
        <f t="shared" si="0"/>
        <v>Please fill out AML.01.01.C0200</v>
      </c>
      <c r="J22" s="30">
        <f>IF(E22="No","",COUNTIFS(Validations_ext!$B$2:$B$1918, $B22, Validations_ext!$G$2:$G$1918, "ERROR", Validations_ext!$I$2:$I$1918, "&lt;&gt;OK"))</f>
        <v>0</v>
      </c>
      <c r="K22" s="31">
        <f>IF(E22="No","",COUNTIFS(Validations_ext!$B$2:$B$1918, $B22, Validations_ext!$G$2:$G$1918, "WARNING", Validations_ext!$I$2:$I$1918, "&lt;&gt;OK"))</f>
        <v>0</v>
      </c>
    </row>
    <row r="23" spans="1:11" s="14" customFormat="1">
      <c r="A23" s="13"/>
      <c r="B23" s="26" t="str">
        <f>HYPERLINK("#AML.04.06!$A$1", "AML.04.06")</f>
        <v>AML.04.06</v>
      </c>
      <c r="C23" s="162"/>
      <c r="D23" s="27" t="s">
        <v>43</v>
      </c>
      <c r="E23" s="28" t="str">
        <f>IF(INDEX('AML.01.01'!$B$11:$AD$11,1,MATCH(RIGHT(F23,5),'AML.01.01'!$B$6:$AD$6,0))="Yes","Yes",IF(INDEX('AML.01.01'!$B$11:$AD$11,1,MATCH(RIGHT(F23,5),'AML.01.01'!$B$6:$AD$6,0))="","Please fill out "&amp;F23,IF(INDEX('AML.01.01'!$B$11:$AD$11,1,MATCH(RIGHT(F23,5),'AML.01.01'!$B$6:$AD$6,0))="No","No")))</f>
        <v>Please fill out AML.01.01.C0210</v>
      </c>
      <c r="F23" s="30" t="s">
        <v>44</v>
      </c>
      <c r="G23" s="29" t="str">
        <f t="shared" ca="1" si="1"/>
        <v/>
      </c>
      <c r="H23" s="29" t="str">
        <f t="shared" ca="1" si="2"/>
        <v/>
      </c>
      <c r="I23" s="28" t="str">
        <f t="shared" si="0"/>
        <v>Please fill out AML.01.01.C0210</v>
      </c>
      <c r="J23" s="30">
        <f>IF(E23="No","",COUNTIFS(Validations_ext!$B$2:$B$1918, $B23, Validations_ext!$G$2:$G$1918, "ERROR", Validations_ext!$I$2:$I$1918, "&lt;&gt;OK"))</f>
        <v>0</v>
      </c>
      <c r="K23" s="31">
        <f>IF(E23="No","",COUNTIFS(Validations_ext!$B$2:$B$1918, $B23, Validations_ext!$G$2:$G$1918, "WARNING", Validations_ext!$I$2:$I$1918, "&lt;&gt;OK"))</f>
        <v>0</v>
      </c>
    </row>
    <row r="24" spans="1:11" s="14" customFormat="1">
      <c r="A24" s="13"/>
      <c r="B24" s="26" t="str">
        <f>HYPERLINK("#AML.04.07!$A$1", "AML.04.07")</f>
        <v>AML.04.07</v>
      </c>
      <c r="C24" s="162"/>
      <c r="D24" s="27" t="s">
        <v>45</v>
      </c>
      <c r="E24" s="28" t="str">
        <f>IF(INDEX('AML.01.01'!$B$11:$AD$11,1,MATCH(RIGHT(F24,5),'AML.01.01'!$B$6:$AD$6,0))="Yes","Yes",IF(INDEX('AML.01.01'!$B$11:$AD$11,1,MATCH(RIGHT(F24,5),'AML.01.01'!$B$6:$AD$6,0))="","Please fill out "&amp;F24,IF(INDEX('AML.01.01'!$B$11:$AD$11,1,MATCH(RIGHT(F24,5),'AML.01.01'!$B$6:$AD$6,0))="No","No")))</f>
        <v>Please fill out AML.01.01.C0220</v>
      </c>
      <c r="F24" s="30" t="s">
        <v>46</v>
      </c>
      <c r="G24" s="29" t="str">
        <f t="shared" ca="1" si="1"/>
        <v/>
      </c>
      <c r="H24" s="29" t="str">
        <f t="shared" ca="1" si="2"/>
        <v/>
      </c>
      <c r="I24" s="28" t="str">
        <f t="shared" si="0"/>
        <v>Please fill out AML.01.01.C0220</v>
      </c>
      <c r="J24" s="30">
        <f>IF(E24="No","",COUNTIFS(Validations_ext!$B$2:$B$1918, $B24, Validations_ext!$G$2:$G$1918, "ERROR", Validations_ext!$I$2:$I$1918, "&lt;&gt;OK"))</f>
        <v>0</v>
      </c>
      <c r="K24" s="31">
        <f>IF(E24="No","",COUNTIFS(Validations_ext!$B$2:$B$1918, $B24, Validations_ext!$G$2:$G$1918, "WARNING", Validations_ext!$I$2:$I$1918, "&lt;&gt;OK"))</f>
        <v>0</v>
      </c>
    </row>
    <row r="25" spans="1:11" s="14" customFormat="1">
      <c r="A25" s="13"/>
      <c r="B25" s="26" t="str">
        <f>HYPERLINK("#AML.04.08!$A$1", "AML.04.08")</f>
        <v>AML.04.08</v>
      </c>
      <c r="C25" s="162"/>
      <c r="D25" s="27" t="s">
        <v>47</v>
      </c>
      <c r="E25" s="28" t="str">
        <f>IF(INDEX('AML.01.01'!$B$11:$AD$11,1,MATCH(RIGHT(F25,5),'AML.01.01'!$B$6:$AD$6,0))="Yes","Yes",IF(INDEX('AML.01.01'!$B$11:$AD$11,1,MATCH(RIGHT(F25,5),'AML.01.01'!$B$6:$AD$6,0))="","Please fill out "&amp;F25,IF(INDEX('AML.01.01'!$B$11:$AD$11,1,MATCH(RIGHT(F25,5),'AML.01.01'!$B$6:$AD$6,0))="No","No")))</f>
        <v>Please fill out AML.01.01.C0260</v>
      </c>
      <c r="F25" s="30" t="s">
        <v>48</v>
      </c>
      <c r="G25" s="33" t="str">
        <f t="shared" ca="1" si="1"/>
        <v/>
      </c>
      <c r="H25" s="29" t="str">
        <f t="shared" ca="1" si="2"/>
        <v/>
      </c>
      <c r="I25" s="28" t="str">
        <f t="shared" si="0"/>
        <v>Please fill out AML.01.01.C0260</v>
      </c>
      <c r="J25" s="30">
        <f>IF(E25="No","",COUNTIFS(Validations_ext!$B$2:$B$1918, $B25, Validations_ext!$G$2:$G$1918, "ERROR", Validations_ext!$I$2:$I$1918, "&lt;&gt;OK"))</f>
        <v>0</v>
      </c>
      <c r="K25" s="31">
        <f>IF(E25="No","",COUNTIFS(Validations_ext!$B$2:$B$1918, $B25, Validations_ext!$G$2:$G$1918, "WARNING", Validations_ext!$I$2:$I$1918, "&lt;&gt;OK"))</f>
        <v>0</v>
      </c>
    </row>
    <row r="26" spans="1:11" s="14" customFormat="1">
      <c r="A26" s="13"/>
      <c r="B26" s="26" t="str">
        <f>HYPERLINK("#AML.04.09!$A$1", "AML.04.09")</f>
        <v>AML.04.09</v>
      </c>
      <c r="C26" s="162"/>
      <c r="D26" s="27" t="s">
        <v>49</v>
      </c>
      <c r="E26" s="28" t="str">
        <f>IF(INDEX('AML.01.01'!$B$11:$AD$11,1,MATCH(RIGHT(F26,5),'AML.01.01'!$B$6:$AD$6,0))="Yes","Yes",IF(INDEX('AML.01.01'!$B$11:$AD$11,1,MATCH(RIGHT(F26,5),'AML.01.01'!$B$6:$AD$6,0))="","Please fill out "&amp;F26,IF(INDEX('AML.01.01'!$B$11:$AD$11,1,MATCH(RIGHT(F26,5),'AML.01.01'!$B$6:$AD$6,0))="No","No")))</f>
        <v>Please fill out AML.01.01.C0150</v>
      </c>
      <c r="F26" s="30" t="s">
        <v>50</v>
      </c>
      <c r="G26" s="29" t="str">
        <f t="shared" ca="1" si="1"/>
        <v/>
      </c>
      <c r="H26" s="29" t="str">
        <f t="shared" ca="1" si="2"/>
        <v/>
      </c>
      <c r="I26" s="28" t="str">
        <f t="shared" si="0"/>
        <v>Please fill out AML.01.01.C0150</v>
      </c>
      <c r="J26" s="30">
        <f>IF(E26="No","",COUNTIFS(Validations_ext!$B$2:$B$1918, $B26, Validations_ext!$G$2:$G$1918, "ERROR", Validations_ext!$I$2:$I$1918, "&lt;&gt;OK"))</f>
        <v>0</v>
      </c>
      <c r="K26" s="31">
        <f>IF(E26="No","",COUNTIFS(Validations_ext!$B$2:$B$1918, $B26, Validations_ext!$G$2:$G$1918, "WARNING", Validations_ext!$I$2:$I$1918, "&lt;&gt;OK"))</f>
        <v>0</v>
      </c>
    </row>
    <row r="27" spans="1:11" s="14" customFormat="1">
      <c r="A27" s="13"/>
      <c r="B27" s="26" t="str">
        <f>HYPERLINK("#AML.04.10!$A$1", "AML.04.10")</f>
        <v>AML.04.10</v>
      </c>
      <c r="C27" s="162"/>
      <c r="D27" s="27" t="s">
        <v>51</v>
      </c>
      <c r="E27" s="28" t="str">
        <f>IF(INDEX('AML.01.01'!$B$11:$AD$11,1,MATCH(RIGHT(F27,5),'AML.01.01'!$B$6:$AD$6,0))="Yes","Yes",IF(INDEX('AML.01.01'!$B$11:$AD$11,1,MATCH(RIGHT(F27,5),'AML.01.01'!$B$6:$AD$6,0))="","Please fill out "&amp;F27,IF(INDEX('AML.01.01'!$B$11:$AD$11,1,MATCH(RIGHT(F27,5),'AML.01.01'!$B$6:$AD$6,0))="No","No")))</f>
        <v>Please fill out AML.01.01.C0230</v>
      </c>
      <c r="F27" s="30" t="s">
        <v>52</v>
      </c>
      <c r="G27" s="29" t="str">
        <f t="shared" ca="1" si="1"/>
        <v/>
      </c>
      <c r="H27" s="29" t="str">
        <f t="shared" ca="1" si="2"/>
        <v/>
      </c>
      <c r="I27" s="28" t="str">
        <f t="shared" si="0"/>
        <v>Please fill out AML.01.01.C0230</v>
      </c>
      <c r="J27" s="30">
        <f>IF(E27="No","",COUNTIFS(Validations_ext!$B$2:$B$1918, $B27, Validations_ext!$G$2:$G$1918, "ERROR", Validations_ext!$I$2:$I$1918, "&lt;&gt;OK"))</f>
        <v>0</v>
      </c>
      <c r="K27" s="31">
        <f ca="1">IF(E27="No","",COUNTIFS(Validations_ext!$B$2:$B$1918, $B27, Validations_ext!$G$2:$G$1918, "WARNING", Validations_ext!$I$2:$I$1918, "&lt;&gt;OK"))</f>
        <v>0</v>
      </c>
    </row>
    <row r="28" spans="1:11" s="14" customFormat="1" ht="29">
      <c r="A28" s="13"/>
      <c r="B28" s="26" t="str">
        <f>HYPERLINK("#AML.04.11!$A$1", "AML.04.11")</f>
        <v>AML.04.11</v>
      </c>
      <c r="C28" s="162"/>
      <c r="D28" s="34" t="s">
        <v>53</v>
      </c>
      <c r="E28" s="35" t="str">
        <f>IF(OR('AML.01.01'!Z11="Yes",'AML.01.01'!Y11="Yes"),"Yes",IF(OR('AML.01.01'!Z11="",'AML.01.01'!Y11=""),"Please fill out "&amp;F28,"No"))</f>
        <v>Please fill out AML.01.01.C0240 and AML.01.01.C0250</v>
      </c>
      <c r="F28" s="36" t="s">
        <v>54</v>
      </c>
      <c r="G28" s="29" t="str">
        <f t="shared" ca="1" si="1"/>
        <v/>
      </c>
      <c r="H28" s="29" t="str">
        <f t="shared" ca="1" si="2"/>
        <v/>
      </c>
      <c r="I28" s="35" t="str">
        <f t="shared" si="0"/>
        <v>Please fill out AML.01.01.C0240 and AML.01.01.C0250</v>
      </c>
      <c r="J28" s="30">
        <f>IF(E28="No","",COUNTIFS(Validations_ext!$B$2:$B$1918, $B28, Validations_ext!$G$2:$G$1918, "ERROR", Validations_ext!$I$2:$I$1918, "&lt;&gt;OK"))</f>
        <v>0</v>
      </c>
      <c r="K28" s="31">
        <f>IF(E28="No","",COUNTIFS(Validations_ext!$B$2:$B$1918, $B28, Validations_ext!$G$2:$G$1918, "WARNING", Validations_ext!$I$2:$I$1918, "&lt;&gt;OK"))</f>
        <v>0</v>
      </c>
    </row>
    <row r="29" spans="1:11" s="14" customFormat="1">
      <c r="A29" s="13"/>
      <c r="B29" s="26" t="str">
        <f>HYPERLINK("#AML.04.12!$A$1", "AML.04.12")</f>
        <v>AML.04.12</v>
      </c>
      <c r="C29" s="162"/>
      <c r="D29" s="27" t="s">
        <v>55</v>
      </c>
      <c r="E29" s="28" t="str">
        <f>IF(INDEX('AML.01.01'!$B$11:$AD$11,1,MATCH(RIGHT(F29,5),'AML.01.01'!$B$6:$AD$6,0))="Yes","Yes",IF(INDEX('AML.01.01'!$B$11:$AD$11,1,MATCH(RIGHT(F29,5),'AML.01.01'!$B$6:$AD$6,0))="","Please fill out "&amp;F29,IF(INDEX('AML.01.01'!$B$11:$AD$11,1,MATCH(RIGHT(F29,5),'AML.01.01'!$B$6:$AD$6,0))="No","No")))</f>
        <v>Please fill out AML.01.01.C0270</v>
      </c>
      <c r="F29" s="30" t="s">
        <v>56</v>
      </c>
      <c r="G29" s="29" t="str">
        <f t="shared" ca="1" si="1"/>
        <v/>
      </c>
      <c r="H29" s="29" t="str">
        <f t="shared" ca="1" si="2"/>
        <v/>
      </c>
      <c r="I29" s="28" t="str">
        <f t="shared" si="0"/>
        <v>Please fill out AML.01.01.C0270</v>
      </c>
      <c r="J29" s="30">
        <f>IF(E29="No","",COUNTIFS(Validations_ext!$B$2:$B$1918, $B29, Validations_ext!$G$2:$G$1918, "ERROR", Validations_ext!$I$2:$I$1918, "&lt;&gt;OK"))</f>
        <v>0</v>
      </c>
      <c r="K29" s="31">
        <f>IF(E29="No","",COUNTIFS(Validations_ext!$B$2:$B$1918, $B29, Validations_ext!$G$2:$G$1918, "WARNING", Validations_ext!$I$2:$I$1918, "&lt;&gt;OK"))</f>
        <v>0</v>
      </c>
    </row>
    <row r="30" spans="1:11" s="14" customFormat="1">
      <c r="A30" s="13"/>
      <c r="B30" s="26" t="str">
        <f>HYPERLINK("#AML.04.13!$A$1", "AML.04.13")</f>
        <v>AML.04.13</v>
      </c>
      <c r="C30" s="162"/>
      <c r="D30" s="27" t="s">
        <v>57</v>
      </c>
      <c r="E30" s="28" t="str">
        <f>IF(INDEX('AML.01.01'!$B$11:$AD$11,1,MATCH(RIGHT(F30,5),'AML.01.01'!$B$6:$AD$6,0))="Yes","Yes",IF(INDEX('AML.01.01'!$B$11:$AD$11,1,MATCH(RIGHT(F30,5),'AML.01.01'!$B$6:$AD$6,0))="","Please fill out "&amp;F30,IF(INDEX('AML.01.01'!$B$11:$AD$11,1,MATCH(RIGHT(F30,5),'AML.01.01'!$B$6:$AD$6,0))="No","No")))</f>
        <v>Please fill out AML.01.01.C0280</v>
      </c>
      <c r="F30" s="30" t="s">
        <v>58</v>
      </c>
      <c r="G30" s="29" t="str">
        <f t="shared" ca="1" si="1"/>
        <v/>
      </c>
      <c r="H30" s="29" t="str">
        <f t="shared" ca="1" si="2"/>
        <v/>
      </c>
      <c r="I30" s="28" t="str">
        <f t="shared" si="0"/>
        <v>Please fill out AML.01.01.C0280</v>
      </c>
      <c r="J30" s="30">
        <f>IF(E30="No","",COUNTIFS(Validations_ext!$B$2:$B$1918, $B30, Validations_ext!$G$2:$G$1918, "ERROR", Validations_ext!$I$2:$I$1918, "&lt;&gt;OK"))</f>
        <v>0</v>
      </c>
      <c r="K30" s="31">
        <f>IF(E30="No","",COUNTIFS(Validations_ext!$B$2:$B$1918, $B30, Validations_ext!$G$2:$G$1918, "WARNING", Validations_ext!$I$2:$I$1918, "&lt;&gt;OK"))</f>
        <v>0</v>
      </c>
    </row>
    <row r="31" spans="1:11" s="14" customFormat="1">
      <c r="A31" s="13"/>
      <c r="B31" s="26" t="str">
        <f>HYPERLINK("#AML.04.14!$A$1", "AML.04.14")</f>
        <v>AML.04.14</v>
      </c>
      <c r="C31" s="163"/>
      <c r="D31" s="27" t="s">
        <v>59</v>
      </c>
      <c r="E31" s="28" t="str">
        <f>IF(INDEX('AML.01.01'!$B$11:$AD$11,1,MATCH(RIGHT(F31,5),'AML.01.01'!$B$6:$AD$6,0))="Yes","Yes",IF(INDEX('AML.01.01'!$B$11:$AD$11,1,MATCH(RIGHT(F31,5),'AML.01.01'!$B$6:$AD$6,0))="","Please fill out "&amp;F31,IF(INDEX('AML.01.01'!$B$11:$AD$11,1,MATCH(RIGHT(F31,5),'AML.01.01'!$B$6:$AD$6,0))="No","No")))</f>
        <v>Please fill out AML.01.01.C0290</v>
      </c>
      <c r="F31" s="30" t="s">
        <v>60</v>
      </c>
      <c r="G31" s="29" t="str">
        <f t="shared" ca="1" si="1"/>
        <v/>
      </c>
      <c r="H31" s="29" t="str">
        <f t="shared" ca="1" si="2"/>
        <v/>
      </c>
      <c r="I31" s="28" t="str">
        <f t="shared" si="0"/>
        <v>Please fill out AML.01.01.C0290</v>
      </c>
      <c r="J31" s="30">
        <f>IF(E31="No","",COUNTIFS(Validations_ext!$B$2:$B$1918, $B31, Validations_ext!$G$2:$G$1918, "ERROR", Validations_ext!$I$2:$I$1918, "&lt;&gt;OK"))</f>
        <v>0</v>
      </c>
      <c r="K31" s="31">
        <f>IF(E31="No","",COUNTIFS(Validations_ext!$B$2:$B$1918, $B31, Validations_ext!$G$2:$G$1918, "WARNING", Validations_ext!$I$2:$I$1918, "&lt;&gt;OK"))</f>
        <v>0</v>
      </c>
    </row>
    <row r="32" spans="1:11" s="14" customFormat="1">
      <c r="A32" s="13"/>
      <c r="B32" s="26" t="str">
        <f>HYPERLINK("#AML.05.01!$A$1", "AML.05.01")</f>
        <v>AML.05.01</v>
      </c>
      <c r="C32" s="37" t="s">
        <v>61</v>
      </c>
      <c r="D32" s="27" t="s">
        <v>61</v>
      </c>
      <c r="E32" s="28" t="s">
        <v>15</v>
      </c>
      <c r="F32" s="28" t="s">
        <v>16</v>
      </c>
      <c r="G32" s="29" t="str">
        <f t="shared" ca="1" si="1"/>
        <v>Yes, please fill</v>
      </c>
      <c r="H32" s="29"/>
      <c r="I32" s="28" t="str">
        <f t="shared" ca="1" si="0"/>
        <v>Empty</v>
      </c>
      <c r="J32" s="30">
        <f>IF(E32="No","",COUNTIFS(Validations_ext!$B$2:$B$1918, $B32, Validations_ext!$G$2:$G$1918, "ERROR", Validations_ext!$I$2:$I$1918, "&lt;&gt;OK"))</f>
        <v>0</v>
      </c>
      <c r="K32" s="31">
        <f>IF(E32="No","",COUNTIFS(Validations_ext!$B$2:$B$1918, $B32, Validations_ext!$G$2:$G$1918, "WARNING", Validations_ext!$I$2:$I$1918, "&lt;&gt;OK"))</f>
        <v>0</v>
      </c>
    </row>
    <row r="33" spans="1:11" s="14" customFormat="1">
      <c r="A33" s="13"/>
      <c r="B33" s="26" t="str">
        <f>HYPERLINK("#AML.06.01!$A$1", "AML.06.01")</f>
        <v>AML.06.01</v>
      </c>
      <c r="C33" s="37" t="s">
        <v>62</v>
      </c>
      <c r="D33" s="27" t="s">
        <v>63</v>
      </c>
      <c r="E33" s="28" t="s">
        <v>15</v>
      </c>
      <c r="F33" s="28" t="s">
        <v>16</v>
      </c>
      <c r="G33" s="29" t="str">
        <f t="shared" ca="1" si="1"/>
        <v>Yes, please fill</v>
      </c>
      <c r="H33" s="29"/>
      <c r="I33" s="28" t="str">
        <f t="shared" ca="1" si="0"/>
        <v>Empty</v>
      </c>
      <c r="J33" s="30">
        <f>IF(E33="No","",COUNTIFS(Validations_ext!$B$2:$B$1918, $B33, Validations_ext!$G$2:$G$1918, "ERROR", Validations_ext!$I$2:$I$1918, "&lt;&gt;OK"))</f>
        <v>0</v>
      </c>
      <c r="K33" s="31">
        <f>IF(E33="No","",COUNTIFS(Validations_ext!$B$2:$B$1918, $B33, Validations_ext!$G$2:$G$1918, "WARNING", Validations_ext!$I$2:$I$1918, "&lt;&gt;OK"))</f>
        <v>0</v>
      </c>
    </row>
    <row r="34" spans="1:11" s="14" customFormat="1" ht="29">
      <c r="A34" s="13"/>
      <c r="B34" s="26" t="str">
        <f>HYPERLINK("#AML.07.01!$A$1", "AML.07.01")</f>
        <v>AML.07.01</v>
      </c>
      <c r="C34" s="155" t="s">
        <v>64</v>
      </c>
      <c r="D34" s="27" t="s">
        <v>65</v>
      </c>
      <c r="E34" s="28" t="s">
        <v>15</v>
      </c>
      <c r="F34" s="28" t="s">
        <v>16</v>
      </c>
      <c r="G34" s="29" t="str">
        <f t="shared" ca="1" si="1"/>
        <v>Yes, please fill</v>
      </c>
      <c r="H34" s="29"/>
      <c r="I34" s="28" t="str">
        <f t="shared" ca="1" si="0"/>
        <v>Empty</v>
      </c>
      <c r="J34" s="30">
        <f>IF(E34="No","",COUNTIFS(Validations_ext!$B$2:$B$1918, $B34, Validations_ext!$G$2:$G$1918, "ERROR", Validations_ext!$I$2:$I$1918, "&lt;&gt;OK"))</f>
        <v>0</v>
      </c>
      <c r="K34" s="31">
        <f>IF(E34="No","",COUNTIFS(Validations_ext!$B$2:$B$1918, $B34, Validations_ext!$G$2:$G$1918, "WARNING", Validations_ext!$I$2:$I$1918, "&lt;&gt;OK"))</f>
        <v>0</v>
      </c>
    </row>
    <row r="35" spans="1:11" s="14" customFormat="1">
      <c r="A35" s="13"/>
      <c r="B35" s="26" t="str">
        <f>HYPERLINK("#AML.07.02!$A$1", "AML.07.02")</f>
        <v>AML.07.02</v>
      </c>
      <c r="C35" s="156"/>
      <c r="D35" s="27" t="s">
        <v>66</v>
      </c>
      <c r="E35" s="28" t="s">
        <v>15</v>
      </c>
      <c r="F35" s="28" t="s">
        <v>16</v>
      </c>
      <c r="G35" s="29" t="str">
        <f t="shared" ca="1" si="1"/>
        <v>Yes, please fill</v>
      </c>
      <c r="H35" s="29"/>
      <c r="I35" s="28" t="str">
        <f t="shared" ca="1" si="0"/>
        <v>Empty</v>
      </c>
      <c r="J35" s="30">
        <f>IF(E35="No","",COUNTIFS(Validations_ext!$B$2:$B$1918, $B35, Validations_ext!$G$2:$G$1918, "ERROR", Validations_ext!$I$2:$I$1918, "&lt;&gt;OK"))</f>
        <v>0</v>
      </c>
      <c r="K35" s="31">
        <f>IF(E35="No","",COUNTIFS(Validations_ext!$B$2:$B$1918, $B35, Validations_ext!$G$2:$G$1918, "WARNING", Validations_ext!$I$2:$I$1918, "&lt;&gt;OK"))</f>
        <v>0</v>
      </c>
    </row>
    <row r="36" spans="1:11" s="14" customFormat="1">
      <c r="A36" s="13"/>
      <c r="B36" s="26" t="str">
        <f>HYPERLINK("#AML.07.03!$A$1", "AML.07.03")</f>
        <v>AML.07.03</v>
      </c>
      <c r="C36" s="156"/>
      <c r="D36" s="27" t="s">
        <v>67</v>
      </c>
      <c r="E36" s="28" t="s">
        <v>15</v>
      </c>
      <c r="F36" s="28" t="s">
        <v>16</v>
      </c>
      <c r="G36" s="29" t="str">
        <f t="shared" ca="1" si="1"/>
        <v>Yes, please fill</v>
      </c>
      <c r="H36" s="29"/>
      <c r="I36" s="28" t="str">
        <f t="shared" ca="1" si="0"/>
        <v>Empty</v>
      </c>
      <c r="J36" s="30">
        <f>IF(E36="No","",COUNTIFS(Validations_ext!$B$2:$B$1918, $B36, Validations_ext!$G$2:$G$1918, "ERROR", Validations_ext!$I$2:$I$1918, "&lt;&gt;OK"))</f>
        <v>0</v>
      </c>
      <c r="K36" s="31">
        <f ca="1">IF(E36="No","",COUNTIFS(Validations_ext!$B$2:$B$1918, $B36, Validations_ext!$G$2:$G$1918, "WARNING", Validations_ext!$I$2:$I$1918, "&lt;&gt;OK"))</f>
        <v>0</v>
      </c>
    </row>
    <row r="37" spans="1:11" s="14" customFormat="1" ht="29">
      <c r="A37" s="13"/>
      <c r="B37" s="26" t="str">
        <f>HYPERLINK("#AML.07.04!$A$1", "AML.07.04")</f>
        <v>AML.07.04</v>
      </c>
      <c r="C37" s="156"/>
      <c r="D37" s="27" t="s">
        <v>68</v>
      </c>
      <c r="E37" s="28" t="s">
        <v>15</v>
      </c>
      <c r="F37" s="28" t="s">
        <v>16</v>
      </c>
      <c r="G37" s="29" t="str">
        <f t="shared" ca="1" si="1"/>
        <v>Yes, please fill</v>
      </c>
      <c r="H37" s="29"/>
      <c r="I37" s="28" t="str">
        <f t="shared" ca="1" si="0"/>
        <v>Empty</v>
      </c>
      <c r="J37" s="30">
        <f>IF(E37="No","",COUNTIFS(Validations_ext!$B$2:$B$1918, $B37, Validations_ext!$G$2:$G$1918, "ERROR", Validations_ext!$I$2:$I$1918, "&lt;&gt;OK"))</f>
        <v>0</v>
      </c>
      <c r="K37" s="31">
        <f ca="1">IF(E37="No","",COUNTIFS(Validations_ext!$B$2:$B$1918, $B37, Validations_ext!$G$2:$G$1918, "WARNING", Validations_ext!$I$2:$I$1918, "&lt;&gt;OK"))</f>
        <v>0</v>
      </c>
    </row>
    <row r="38" spans="1:11" s="14" customFormat="1" ht="29">
      <c r="A38" s="13"/>
      <c r="B38" s="26" t="str">
        <f>HYPERLINK("#AML.07.05!$A$1", "AML.07.05")</f>
        <v>AML.07.05</v>
      </c>
      <c r="C38" s="156"/>
      <c r="D38" s="27" t="s">
        <v>69</v>
      </c>
      <c r="E38" s="28" t="s">
        <v>15</v>
      </c>
      <c r="F38" s="28" t="s">
        <v>16</v>
      </c>
      <c r="G38" s="29" t="str">
        <f ca="1">IF(OR(LEFT(E38,11)="Please fill",E38="No"),"",IF(AND(E38="Yes",COUNTA(INDIRECT(B38&amp;"!11:11"))=1),"Yes, please fill","No"))</f>
        <v>Yes, please fill</v>
      </c>
      <c r="H38" s="29"/>
      <c r="I38" s="28" t="str">
        <f t="shared" ca="1" si="0"/>
        <v>Empty</v>
      </c>
      <c r="J38" s="30">
        <f>IF(E38="No","",COUNTIFS(Validations_ext!$B$2:$B$1918, $B38, Validations_ext!$G$2:$G$1918, "ERROR", Validations_ext!$I$2:$I$1918, "&lt;&gt;OK"))</f>
        <v>0</v>
      </c>
      <c r="K38" s="31">
        <f ca="1">IF(E38="No","",COUNTIFS(Validations_ext!$B$2:$B$1918, $B38, Validations_ext!$G$2:$G$1918, "WARNING", Validations_ext!$I$2:$I$1918, "&lt;&gt;OK"))</f>
        <v>0</v>
      </c>
    </row>
    <row r="39" spans="1:11" s="14" customFormat="1" ht="43" customHeight="1">
      <c r="A39" s="13"/>
      <c r="B39" s="26" t="str">
        <f>HYPERLINK("#AML.07.06!$A$1", "AML.07.06")</f>
        <v>AML.07.06</v>
      </c>
      <c r="C39" s="156"/>
      <c r="D39" s="27" t="s">
        <v>70</v>
      </c>
      <c r="E39" s="28" t="s">
        <v>15</v>
      </c>
      <c r="F39" s="28" t="s">
        <v>16</v>
      </c>
      <c r="G39" s="29" t="str">
        <f t="shared" ca="1" si="1"/>
        <v>Yes, please fill</v>
      </c>
      <c r="H39" s="29"/>
      <c r="I39" s="28" t="str">
        <f t="shared" ca="1" si="0"/>
        <v>Empty</v>
      </c>
      <c r="J39" s="30">
        <f>IF(E39="No","",COUNTIFS(Validations_ext!$B$2:$B$1918, $B39, Validations_ext!$G$2:$G$1918, "ERROR", Validations_ext!$I$2:$I$1918, "&lt;&gt;OK"))</f>
        <v>0</v>
      </c>
      <c r="K39" s="31">
        <f>IF(E39="No","",COUNTIFS(Validations_ext!$B$2:$B$1918, $B39, Validations_ext!$G$2:$G$1918, "WARNING", Validations_ext!$I$2:$I$1918, "&lt;&gt;OK"))</f>
        <v>0</v>
      </c>
    </row>
    <row r="40" spans="1:11" s="14" customFormat="1" ht="45.75" customHeight="1" thickBot="1">
      <c r="A40" s="13"/>
      <c r="B40" s="38" t="str">
        <f>HYPERLINK("#AML.07.07!$A$1", "AML.07.07")</f>
        <v>AML.07.07</v>
      </c>
      <c r="C40" s="157"/>
      <c r="D40" s="39" t="s">
        <v>71</v>
      </c>
      <c r="E40" s="40" t="s">
        <v>1715</v>
      </c>
      <c r="F40" s="40" t="s">
        <v>1714</v>
      </c>
      <c r="G40" s="165" t="s">
        <v>1713</v>
      </c>
      <c r="H40" s="166"/>
      <c r="I40" s="40" t="str">
        <f ca="1">IF(COUNTA(INDIRECT(B40&amp;"!11:11"))=1,"Empty, please check if applicable to you",IF(J40&gt;0,"Errors to be fixed",IF(K40&gt;0,"Warnings to be reviewed","Ok")))</f>
        <v>Empty, please check if applicable to you</v>
      </c>
      <c r="J40" s="41">
        <f>IF(E40="No","",COUNTIFS(Validations_ext!$B$2:$B$1918, $B40, Validations_ext!$G$2:$G$1918, "ERROR", Validations_ext!$I$2:$I$1918, "&lt;&gt;OK"))</f>
        <v>0</v>
      </c>
      <c r="K40" s="42">
        <f>IF(E40="No","",COUNTIFS(Validations_ext!$B$2:$B$1918, $B40, Validations_ext!$G$2:$G$1918, "WARNING", Validations_ext!$I$2:$I$1918, "&lt;&gt;OK"))</f>
        <v>0</v>
      </c>
    </row>
    <row r="41" spans="1:11" s="14" customFormat="1" ht="15.5" thickTop="1" thickBot="1">
      <c r="A41" s="13"/>
      <c r="B41" s="43"/>
      <c r="C41" s="44"/>
      <c r="D41" s="45"/>
      <c r="E41" s="44"/>
      <c r="F41" s="44"/>
      <c r="G41" s="46"/>
      <c r="H41" s="46"/>
      <c r="I41" s="47" t="s">
        <v>72</v>
      </c>
      <c r="J41" s="48">
        <f ca="1">SUM(J9:J40)</f>
        <v>27</v>
      </c>
      <c r="K41" s="49">
        <f ca="1">SUM(K9:K40)</f>
        <v>0</v>
      </c>
    </row>
  </sheetData>
  <sheetProtection algorithmName="SHA-512" hashValue="qVV2k54P6h44O/zjTIYYRLxWz0b3sPs0gRswhDdgWLRzs5pQiI0UlpRmf7XydF58Mc5IMN3PuoFVGnURW1Ajew==" saltValue="ZIS6bw0dj+BhwqIreomdhQ==" spinCount="100000" sheet="1" objects="1" scenarios="1" formatColumns="0" formatRows="0" autoFilter="0"/>
  <mergeCells count="8">
    <mergeCell ref="C34:C40"/>
    <mergeCell ref="B2:K2"/>
    <mergeCell ref="B3:K3"/>
    <mergeCell ref="B6:K6"/>
    <mergeCell ref="C9:C10"/>
    <mergeCell ref="C12:C17"/>
    <mergeCell ref="C18:C31"/>
    <mergeCell ref="G40:H40"/>
  </mergeCells>
  <conditionalFormatting sqref="B3:D3">
    <cfRule type="cellIs" dxfId="101" priority="18" operator="equal">
      <formula>"No errors or warnings."</formula>
    </cfRule>
    <cfRule type="cellIs" dxfId="100" priority="19" operator="equal">
      <formula>"Please review warnings and/or empty templates and amend data or verify that all values are indeed correct."</formula>
    </cfRule>
    <cfRule type="cellIs" dxfId="99" priority="20" operator="equal">
      <formula>"Cannot be submitted, please fix the data errors first."</formula>
    </cfRule>
  </conditionalFormatting>
  <conditionalFormatting sqref="E9:E40">
    <cfRule type="containsText" dxfId="98" priority="16" operator="containsText" text="Please fill">
      <formula>NOT(ISERROR(SEARCH("Please fill",E9)))</formula>
    </cfRule>
    <cfRule type="cellIs" dxfId="97" priority="17" operator="equal">
      <formula>"Yes"</formula>
    </cfRule>
  </conditionalFormatting>
  <conditionalFormatting sqref="G9:H39 G40">
    <cfRule type="cellIs" dxfId="96" priority="15" operator="equal">
      <formula>"Yes, please fill"</formula>
    </cfRule>
  </conditionalFormatting>
  <conditionalFormatting sqref="H12:H31">
    <cfRule type="containsText" dxfId="95" priority="7" operator="containsText" text="Yes">
      <formula>NOT(ISERROR(SEARCH("Yes",H12)))</formula>
    </cfRule>
  </conditionalFormatting>
  <conditionalFormatting sqref="I9:I40">
    <cfRule type="cellIs" dxfId="94" priority="8" operator="equal">
      <formula>"Not applicable"</formula>
    </cfRule>
    <cfRule type="containsText" dxfId="93" priority="9" operator="containsText" text="Please fill">
      <formula>NOT(ISERROR(SEARCH("Please fill",I9)))</formula>
    </cfRule>
    <cfRule type="cellIs" dxfId="92" priority="10" operator="equal">
      <formula>"Empty"</formula>
    </cfRule>
    <cfRule type="cellIs" dxfId="91" priority="11" operator="equal">
      <formula>"Ok"</formula>
    </cfRule>
    <cfRule type="cellIs" dxfId="90" priority="13" operator="equal">
      <formula>"Warnings to be reviewed"</formula>
    </cfRule>
    <cfRule type="cellIs" dxfId="89" priority="14" operator="equal">
      <formula>"Errors to be fixed"</formula>
    </cfRule>
  </conditionalFormatting>
  <conditionalFormatting sqref="I40">
    <cfRule type="containsText" dxfId="88" priority="1" operator="containsText" text="Empty">
      <formula>NOT(ISERROR(SEARCH("Empty",I40)))</formula>
    </cfRule>
  </conditionalFormatting>
  <conditionalFormatting sqref="J9:J41">
    <cfRule type="cellIs" dxfId="87" priority="22" operator="greaterThan">
      <formula>0</formula>
    </cfRule>
  </conditionalFormatting>
  <conditionalFormatting sqref="J9:K40">
    <cfRule type="cellIs" dxfId="86" priority="12" operator="equal">
      <formula>""</formula>
    </cfRule>
  </conditionalFormatting>
  <conditionalFormatting sqref="K9:K41">
    <cfRule type="cellIs" dxfId="85" priority="21" operator="greaterThan">
      <formula>0</formula>
    </cfRule>
  </conditionalFormatting>
  <pageMargins left="0.7" right="0.7" top="0.75" bottom="0.75" header="0.3" footer="0.3"/>
  <pageSetup orientation="portrait" horizontalDpi="1200" verticalDpi="1200" r:id="rId1"/>
  <headerFooter>
    <oddHeader>&amp;L&amp;"Aptos"&amp;12&amp;K000000 EBA Regular Use&amp;1#_x000D_</oddHead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54AFE-D23E-4D3D-9D61-8ABA400F8BE0}">
  <sheetPr codeName="Sheet15"/>
  <dimension ref="A1:CV12"/>
  <sheetViews>
    <sheetView zoomScale="80" zoomScaleNormal="80" workbookViewId="0">
      <selection activeCell="B11" sqref="B11"/>
    </sheetView>
  </sheetViews>
  <sheetFormatPr defaultColWidth="15.453125" defaultRowHeight="14.5"/>
  <cols>
    <col min="1" max="1" width="21.54296875" style="54" customWidth="1"/>
    <col min="2" max="2" width="27.7265625" style="12" customWidth="1"/>
    <col min="3" max="3" width="27.7265625" style="93" customWidth="1"/>
    <col min="4" max="4" width="28.81640625" style="93" bestFit="1" customWidth="1"/>
    <col min="5" max="5" width="28.81640625" style="12" bestFit="1" customWidth="1"/>
    <col min="6" max="8" width="27.7265625" style="12" customWidth="1"/>
    <col min="9" max="16384" width="15.453125" style="12"/>
  </cols>
  <sheetData>
    <row r="1" spans="1:100" s="54" customFormat="1" ht="2.25" customHeight="1">
      <c r="A1" s="51"/>
      <c r="B1" s="179"/>
      <c r="C1" s="180"/>
      <c r="D1" s="179"/>
      <c r="E1" s="12"/>
      <c r="F1" s="12"/>
      <c r="G1" s="12"/>
      <c r="H1" s="12"/>
      <c r="I1" s="12"/>
      <c r="J1" s="12"/>
      <c r="K1" s="12"/>
      <c r="L1" s="12"/>
      <c r="M1" s="12"/>
      <c r="N1" s="12"/>
      <c r="O1" s="12"/>
      <c r="P1" s="12"/>
      <c r="Q1" s="12"/>
      <c r="R1" s="12"/>
      <c r="S1" s="12"/>
      <c r="T1" s="12"/>
      <c r="U1" s="12"/>
      <c r="V1" s="12"/>
      <c r="W1" s="12"/>
      <c r="X1" s="12"/>
      <c r="Y1" s="12"/>
      <c r="Z1" s="12"/>
    </row>
    <row r="2" spans="1:100" ht="75.75" customHeight="1">
      <c r="A2" s="170" t="s">
        <v>74</v>
      </c>
      <c r="B2" s="55" t="s">
        <v>229</v>
      </c>
      <c r="C2" s="177" t="s">
        <v>230</v>
      </c>
      <c r="D2" s="182"/>
      <c r="E2" s="177"/>
      <c r="F2" s="182"/>
      <c r="G2" s="177"/>
      <c r="H2" s="182"/>
      <c r="I2" s="13"/>
      <c r="J2" s="13"/>
      <c r="K2" s="13"/>
      <c r="L2" s="13"/>
      <c r="M2" s="13"/>
      <c r="N2" s="13"/>
      <c r="O2" s="13"/>
      <c r="P2" s="13"/>
      <c r="Q2" s="13"/>
      <c r="R2" s="13"/>
      <c r="S2" s="13"/>
      <c r="T2" s="13"/>
      <c r="U2" s="13"/>
      <c r="V2" s="13"/>
      <c r="W2" s="13"/>
      <c r="X2" s="13"/>
      <c r="Y2" s="13"/>
    </row>
    <row r="3" spans="1:100" s="57" customFormat="1" ht="76.5" customHeight="1">
      <c r="A3" s="170"/>
      <c r="B3" s="184" t="str">
        <f ca="1">IF(VLOOKUP(B2,DataQualityDashboard!$B:$K,4,FALSE)="No","Template not applicable, according to your reply to datapoint "&amp;VLOOKUP(B2,DataQualityDashboard!$B:$K,5,FALSE),"")</f>
        <v/>
      </c>
      <c r="C3" s="184"/>
      <c r="D3" s="184"/>
      <c r="E3" s="184"/>
      <c r="F3" s="184"/>
      <c r="G3" s="184"/>
      <c r="H3" s="184"/>
    </row>
    <row r="4" spans="1:100" s="54" customFormat="1" ht="24" customHeight="1">
      <c r="A4" s="58" t="s">
        <v>76</v>
      </c>
      <c r="B4" s="174" t="s">
        <v>231</v>
      </c>
      <c r="C4" s="174"/>
      <c r="D4" s="174"/>
      <c r="E4" s="174"/>
      <c r="F4" s="174"/>
      <c r="G4" s="175"/>
      <c r="H4" s="176"/>
      <c r="I4" s="12"/>
      <c r="J4" s="12"/>
      <c r="K4" s="12"/>
      <c r="L4" s="12"/>
      <c r="M4" s="12"/>
      <c r="N4" s="12"/>
      <c r="O4" s="12"/>
      <c r="P4" s="12"/>
      <c r="Q4" s="12"/>
      <c r="R4" s="12"/>
      <c r="S4" s="12"/>
      <c r="T4" s="12"/>
      <c r="U4" s="12"/>
      <c r="V4" s="12"/>
      <c r="W4" s="12"/>
      <c r="X4" s="12"/>
      <c r="Y4" s="12"/>
      <c r="Z4" s="12"/>
    </row>
    <row r="5" spans="1:100" s="13" customFormat="1" ht="78.75" customHeight="1">
      <c r="A5" s="3" t="s">
        <v>80</v>
      </c>
      <c r="B5" s="109" t="s">
        <v>232</v>
      </c>
      <c r="C5" s="109" t="s">
        <v>233</v>
      </c>
      <c r="D5" s="109" t="s">
        <v>1709</v>
      </c>
      <c r="E5" s="109" t="s">
        <v>1710</v>
      </c>
      <c r="F5" s="109" t="s">
        <v>234</v>
      </c>
      <c r="G5" s="110" t="s">
        <v>235</v>
      </c>
      <c r="H5" s="114" t="s">
        <v>236</v>
      </c>
    </row>
    <row r="6" spans="1:100" ht="21" customHeight="1">
      <c r="A6" s="3" t="s">
        <v>107</v>
      </c>
      <c r="B6" s="68" t="s">
        <v>108</v>
      </c>
      <c r="C6" s="69" t="s">
        <v>109</v>
      </c>
      <c r="D6" s="69" t="s">
        <v>110</v>
      </c>
      <c r="E6" s="69" t="s">
        <v>111</v>
      </c>
      <c r="F6" s="68" t="s">
        <v>112</v>
      </c>
      <c r="G6" s="112" t="s">
        <v>113</v>
      </c>
      <c r="H6" s="74" t="s">
        <v>114</v>
      </c>
    </row>
    <row r="7" spans="1:100" s="14" customFormat="1" ht="15" customHeight="1">
      <c r="A7" s="3" t="s">
        <v>137</v>
      </c>
      <c r="B7" s="76" t="s">
        <v>177</v>
      </c>
      <c r="C7" s="76" t="s">
        <v>177</v>
      </c>
      <c r="D7" s="76" t="s">
        <v>177</v>
      </c>
      <c r="E7" s="76" t="s">
        <v>177</v>
      </c>
      <c r="F7" s="76" t="s">
        <v>177</v>
      </c>
      <c r="G7" s="77" t="s">
        <v>177</v>
      </c>
      <c r="H7" s="81" t="s">
        <v>177</v>
      </c>
      <c r="I7" s="12"/>
      <c r="J7" s="12"/>
      <c r="K7" s="12"/>
      <c r="L7" s="12"/>
      <c r="M7" s="12"/>
      <c r="N7" s="12"/>
      <c r="O7" s="12"/>
      <c r="P7" s="12"/>
      <c r="Q7" s="12"/>
      <c r="R7" s="12"/>
      <c r="S7" s="12"/>
      <c r="T7" s="12"/>
      <c r="U7" s="12"/>
      <c r="V7" s="12"/>
      <c r="W7" s="12"/>
      <c r="X7" s="12"/>
      <c r="Y7" s="12"/>
      <c r="Z7" s="12"/>
    </row>
    <row r="8" spans="1:100" ht="15" customHeight="1">
      <c r="A8" s="3" t="s">
        <v>138</v>
      </c>
      <c r="B8" s="76" t="s">
        <v>178</v>
      </c>
      <c r="C8" s="76" t="s">
        <v>178</v>
      </c>
      <c r="D8" s="76" t="s">
        <v>178</v>
      </c>
      <c r="E8" s="76" t="s">
        <v>178</v>
      </c>
      <c r="F8" s="76" t="s">
        <v>189</v>
      </c>
      <c r="G8" s="77" t="s">
        <v>189</v>
      </c>
      <c r="H8" s="81" t="s">
        <v>189</v>
      </c>
    </row>
    <row r="9" spans="1:100" ht="20.149999999999999" customHeight="1">
      <c r="A9" s="7" t="s">
        <v>144</v>
      </c>
      <c r="B9" s="76"/>
      <c r="C9" s="76"/>
      <c r="D9" s="76"/>
      <c r="E9" s="76"/>
      <c r="F9" s="76"/>
      <c r="G9" s="77"/>
      <c r="H9" s="81"/>
    </row>
    <row r="10" spans="1:100" s="13" customFormat="1" ht="98.25" customHeight="1">
      <c r="A10" s="3" t="s">
        <v>145</v>
      </c>
      <c r="B10" s="83" t="str">
        <f>IFERROR(LOOKUP(2, 1/((Validations_ext!$B$2:$B$1922=$B$2)*(Validations_ext!$C$2:$C$1922=$B6)), Validations_ext!$J$2:$J$1922), "OK")</f>
        <v>OK</v>
      </c>
      <c r="C10" s="83" t="str">
        <f>IFERROR(LOOKUP(2, 1/((Validations_ext!$B$2:$B$1922=$B$2)*(Validations_ext!$C$2:$C$1922=$C6)), Validations_ext!$J$2:$J$1922), "OK")</f>
        <v>OK</v>
      </c>
      <c r="D10" s="83" t="str">
        <f ca="1">IFERROR(LOOKUP(2, 1/((Validations_ext!$B$2:$B$1922=$B$2)*(Validations_ext!$C$2:$C$1922=$D6)), Validations_ext!$J$2:$J$1922), "OK")</f>
        <v>OK</v>
      </c>
      <c r="E10" s="83" t="str">
        <f ca="1">IFERROR(LOOKUP(2, 1/((Validations_ext!$B$2:$B$1922=$B$2)*(Validations_ext!$C$2:$C$1922=$E6)), Validations_ext!$J$2:$J$1922), "OK")</f>
        <v>OK</v>
      </c>
      <c r="F10" s="83" t="str">
        <f>IFERROR(LOOKUP(2, 1/((Validations_ext!$B$2:$B$1922=$B$2)*(Validations_ext!$C$2:$C$1922=$F6)), Validations_ext!$J$2:$J$1922), "OK")</f>
        <v>OK</v>
      </c>
      <c r="G10" s="85" t="str">
        <f>IFERROR(LOOKUP(2, 1/((Validations_ext!$B$2:$B$1922=$B$2)*(Validations_ext!$C$2:$C$1922=$G6)), Validations_ext!$J$2:$J$1922), "OK")</f>
        <v>OK</v>
      </c>
      <c r="H10" s="89" t="str">
        <f>IFERROR(LOOKUP(2, 1/((Validations_ext!$B$2:$B$1922=$B$2)*(Validations_ext!$C$2:$C$1922=$H6)), Validations_ext!$J$2:$J$1922), "OK")</f>
        <v>OK</v>
      </c>
      <c r="I10" s="12"/>
      <c r="J10" s="12"/>
      <c r="K10" s="12"/>
      <c r="L10" s="12"/>
      <c r="M10" s="12"/>
      <c r="N10" s="12"/>
      <c r="O10" s="12"/>
      <c r="P10" s="12"/>
      <c r="Q10" s="12"/>
      <c r="R10" s="12"/>
      <c r="S10" s="12"/>
      <c r="T10" s="12"/>
      <c r="U10" s="12"/>
      <c r="V10" s="12"/>
      <c r="W10" s="12"/>
      <c r="X10" s="12"/>
      <c r="Y10" s="12"/>
      <c r="Z10" s="12"/>
      <c r="AA10" s="12"/>
      <c r="AB10" s="12"/>
      <c r="AC10" s="12"/>
    </row>
    <row r="11" spans="1:100" ht="31.5" customHeight="1">
      <c r="A11" s="2" t="s">
        <v>146</v>
      </c>
      <c r="B11" s="4"/>
      <c r="C11" s="4"/>
      <c r="D11" s="4"/>
      <c r="E11" s="4"/>
      <c r="F11" s="5"/>
      <c r="G11" s="5"/>
      <c r="H11" s="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C12" s="12"/>
      <c r="D12" s="12"/>
    </row>
  </sheetData>
  <sheetProtection algorithmName="SHA-512" hashValue="UmXf7l45JuoJ+HVLEKhotbJgYmxCm1ocflnx96m5i82YIbmaTTLxPWdT2hGQdZ1Cfps/AP3AbwXPwTMKaWVGtg==" saltValue="vTiz6GINeitI5jg+jTftoQ==" spinCount="100000" sheet="1" objects="1" scenarios="1" formatColumns="0" formatRows="0" autoFilter="0"/>
  <mergeCells count="5">
    <mergeCell ref="B1:D1"/>
    <mergeCell ref="B4:H4"/>
    <mergeCell ref="C2:H2"/>
    <mergeCell ref="A2:A3"/>
    <mergeCell ref="B3:H3"/>
  </mergeCells>
  <phoneticPr fontId="4" type="noConversion"/>
  <conditionalFormatting sqref="B3">
    <cfRule type="containsText" dxfId="62" priority="1" operator="containsText" text="not applicable">
      <formula>NOT(ISERROR(SEARCH("not applicable",B3)))</formula>
    </cfRule>
  </conditionalFormatting>
  <conditionalFormatting sqref="B10:H10">
    <cfRule type="expression" dxfId="61" priority="4">
      <formula>ISNUMBER(SEARCH("error",B10))</formula>
    </cfRule>
  </conditionalFormatting>
  <conditionalFormatting sqref="B12:H12">
    <cfRule type="expression" dxfId="60" priority="2">
      <formula>MOD(ROW(),2)=0</formula>
    </cfRule>
  </conditionalFormatting>
  <dataValidations count="2">
    <dataValidation type="whole" allowBlank="1" showDropDown="1" showInputMessage="1" showErrorMessage="1" error="Please enter a valid Integer" sqref="B11:E11" xr:uid="{3AEB6C45-84ED-4BCE-B669-8A558DB48575}">
      <formula1>-999999999999999</formula1>
      <formula2>999999999999999</formula2>
    </dataValidation>
    <dataValidation type="decimal" allowBlank="1" showDropDown="1" showInputMessage="1" showErrorMessage="1" error="Please enter a valid Monetary value" sqref="F11:H11" xr:uid="{8A5BE6FE-C4AB-401C-BFB5-11126CC3F8DE}">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C6805-B05A-4ABE-A660-7D934FF4AC60}">
  <sheetPr codeName="Sheet17"/>
  <dimension ref="A1:CV12"/>
  <sheetViews>
    <sheetView zoomScale="80" zoomScaleNormal="80" workbookViewId="0">
      <selection activeCell="B11" sqref="B11"/>
    </sheetView>
  </sheetViews>
  <sheetFormatPr defaultColWidth="15.453125" defaultRowHeight="14.5"/>
  <cols>
    <col min="1" max="1" width="21.54296875" style="54" customWidth="1"/>
    <col min="2" max="2" width="27.7265625" style="12" customWidth="1"/>
    <col min="3" max="3" width="27.7265625" style="93" customWidth="1"/>
    <col min="4" max="4" width="28.453125" style="93" bestFit="1" customWidth="1"/>
    <col min="5" max="7" width="27.7265625" style="12" customWidth="1"/>
    <col min="8" max="8" width="28.453125" style="12" bestFit="1" customWidth="1"/>
    <col min="9" max="12" width="27.7265625" style="12" customWidth="1"/>
    <col min="13" max="16384" width="15.453125" style="12"/>
  </cols>
  <sheetData>
    <row r="1" spans="1:100" s="54" customFormat="1" ht="2.25" customHeight="1">
      <c r="A1" s="51"/>
      <c r="B1" s="179"/>
      <c r="C1" s="180"/>
      <c r="D1" s="179"/>
      <c r="E1" s="12"/>
      <c r="F1" s="12"/>
      <c r="G1" s="12"/>
      <c r="H1" s="12"/>
      <c r="I1" s="12"/>
      <c r="J1" s="12"/>
      <c r="K1" s="12"/>
      <c r="L1" s="12"/>
      <c r="M1" s="12"/>
      <c r="N1" s="12"/>
      <c r="O1" s="12"/>
      <c r="P1" s="12"/>
      <c r="Q1" s="12"/>
      <c r="R1" s="12"/>
      <c r="S1" s="12"/>
      <c r="T1" s="12"/>
      <c r="U1" s="12"/>
      <c r="V1" s="12"/>
      <c r="W1" s="12"/>
      <c r="X1" s="12"/>
      <c r="Y1" s="12"/>
      <c r="Z1" s="12"/>
    </row>
    <row r="2" spans="1:100" ht="75.75" customHeight="1">
      <c r="A2" s="170" t="s">
        <v>74</v>
      </c>
      <c r="B2" s="55" t="s">
        <v>237</v>
      </c>
      <c r="C2" s="177" t="s">
        <v>238</v>
      </c>
      <c r="D2" s="182"/>
      <c r="E2" s="177"/>
      <c r="F2" s="182"/>
      <c r="G2" s="177"/>
      <c r="H2" s="182"/>
      <c r="I2" s="177"/>
      <c r="J2" s="182"/>
      <c r="K2" s="107"/>
      <c r="L2" s="107"/>
      <c r="M2" s="13"/>
      <c r="N2" s="13"/>
      <c r="O2" s="13"/>
      <c r="P2" s="13"/>
      <c r="Q2" s="13"/>
      <c r="R2" s="13"/>
      <c r="S2" s="13"/>
      <c r="T2" s="13"/>
      <c r="U2" s="13"/>
      <c r="V2" s="13"/>
      <c r="W2" s="13"/>
      <c r="X2" s="13"/>
      <c r="Y2" s="13"/>
    </row>
    <row r="3" spans="1:100" s="57" customFormat="1" ht="76.5" customHeight="1">
      <c r="A3" s="170"/>
      <c r="B3" s="184" t="str">
        <f ca="1">IF(VLOOKUP(B2,DataQualityDashboard!$B:$K,4,FALSE)="No","Template not applicable, according to your reply to datapoint "&amp;VLOOKUP(B2,DataQualityDashboard!$B:$K,5,FALSE),"")</f>
        <v/>
      </c>
      <c r="C3" s="184"/>
      <c r="D3" s="184"/>
      <c r="E3" s="184"/>
      <c r="F3" s="184"/>
      <c r="G3" s="184"/>
      <c r="H3" s="184"/>
      <c r="I3" s="184"/>
      <c r="J3" s="184"/>
    </row>
    <row r="4" spans="1:100" s="54" customFormat="1" ht="46.5" customHeight="1">
      <c r="A4" s="58" t="s">
        <v>76</v>
      </c>
      <c r="B4" s="174" t="s">
        <v>239</v>
      </c>
      <c r="C4" s="175"/>
      <c r="D4" s="176"/>
      <c r="E4" s="185" t="s">
        <v>240</v>
      </c>
      <c r="F4" s="174"/>
      <c r="G4" s="175"/>
      <c r="H4" s="176"/>
      <c r="I4" s="185" t="s">
        <v>241</v>
      </c>
      <c r="J4" s="174"/>
      <c r="K4" s="175"/>
      <c r="L4" s="176"/>
      <c r="M4" s="12"/>
      <c r="N4" s="12"/>
      <c r="O4" s="12"/>
      <c r="P4" s="12"/>
      <c r="Q4" s="12"/>
      <c r="R4" s="12"/>
      <c r="S4" s="12"/>
      <c r="T4" s="12"/>
      <c r="U4" s="12"/>
      <c r="V4" s="12"/>
      <c r="W4" s="12"/>
      <c r="X4" s="12"/>
      <c r="Y4" s="12"/>
      <c r="Z4" s="12"/>
    </row>
    <row r="5" spans="1:100" s="13" customFormat="1" ht="78.75" customHeight="1">
      <c r="A5" s="3" t="s">
        <v>80</v>
      </c>
      <c r="B5" s="109" t="s">
        <v>242</v>
      </c>
      <c r="C5" s="110" t="s">
        <v>243</v>
      </c>
      <c r="D5" s="114" t="s">
        <v>244</v>
      </c>
      <c r="E5" s="117" t="s">
        <v>242</v>
      </c>
      <c r="F5" s="109" t="s">
        <v>243</v>
      </c>
      <c r="G5" s="110" t="s">
        <v>245</v>
      </c>
      <c r="H5" s="114" t="s">
        <v>244</v>
      </c>
      <c r="I5" s="117" t="s">
        <v>242</v>
      </c>
      <c r="J5" s="109" t="s">
        <v>243</v>
      </c>
      <c r="K5" s="110" t="s">
        <v>246</v>
      </c>
      <c r="L5" s="114" t="s">
        <v>247</v>
      </c>
    </row>
    <row r="6" spans="1:100" ht="21" customHeight="1">
      <c r="A6" s="3" t="s">
        <v>107</v>
      </c>
      <c r="B6" s="68" t="s">
        <v>108</v>
      </c>
      <c r="C6" s="112" t="s">
        <v>109</v>
      </c>
      <c r="D6" s="74" t="s">
        <v>110</v>
      </c>
      <c r="E6" s="118" t="s">
        <v>111</v>
      </c>
      <c r="F6" s="69" t="s">
        <v>112</v>
      </c>
      <c r="G6" s="112" t="s">
        <v>113</v>
      </c>
      <c r="H6" s="74" t="s">
        <v>114</v>
      </c>
      <c r="I6" s="118" t="s">
        <v>115</v>
      </c>
      <c r="J6" s="69" t="s">
        <v>116</v>
      </c>
      <c r="K6" s="112" t="s">
        <v>117</v>
      </c>
      <c r="L6" s="74" t="s">
        <v>118</v>
      </c>
      <c r="O6" s="13"/>
      <c r="P6" s="13"/>
      <c r="Q6" s="13"/>
      <c r="R6" s="13"/>
    </row>
    <row r="7" spans="1:100" s="14" customFormat="1" ht="15" customHeight="1">
      <c r="A7" s="3" t="s">
        <v>137</v>
      </c>
      <c r="B7" s="76" t="s">
        <v>176</v>
      </c>
      <c r="C7" s="77" t="s">
        <v>176</v>
      </c>
      <c r="D7" s="81" t="s">
        <v>176</v>
      </c>
      <c r="E7" s="82" t="s">
        <v>176</v>
      </c>
      <c r="F7" s="76" t="s">
        <v>176</v>
      </c>
      <c r="G7" s="77" t="s">
        <v>176</v>
      </c>
      <c r="H7" s="81" t="s">
        <v>176</v>
      </c>
      <c r="I7" s="82" t="s">
        <v>176</v>
      </c>
      <c r="J7" s="76" t="s">
        <v>176</v>
      </c>
      <c r="K7" s="77" t="s">
        <v>176</v>
      </c>
      <c r="L7" s="81" t="s">
        <v>176</v>
      </c>
      <c r="O7" s="13"/>
      <c r="P7" s="13"/>
      <c r="Q7" s="13"/>
      <c r="R7" s="13"/>
      <c r="S7" s="12"/>
      <c r="T7" s="12"/>
      <c r="U7" s="12"/>
      <c r="V7" s="12"/>
      <c r="W7" s="12"/>
      <c r="X7" s="12"/>
      <c r="Y7" s="12"/>
      <c r="Z7" s="12"/>
    </row>
    <row r="8" spans="1:100" ht="15" customHeight="1">
      <c r="A8" s="3" t="s">
        <v>138</v>
      </c>
      <c r="B8" s="76" t="s">
        <v>178</v>
      </c>
      <c r="C8" s="77" t="s">
        <v>178</v>
      </c>
      <c r="D8" s="81" t="s">
        <v>178</v>
      </c>
      <c r="E8" s="82" t="s">
        <v>178</v>
      </c>
      <c r="F8" s="76" t="s">
        <v>178</v>
      </c>
      <c r="G8" s="77" t="s">
        <v>228</v>
      </c>
      <c r="H8" s="81" t="s">
        <v>178</v>
      </c>
      <c r="I8" s="82" t="s">
        <v>178</v>
      </c>
      <c r="J8" s="76" t="s">
        <v>178</v>
      </c>
      <c r="K8" s="77" t="s">
        <v>189</v>
      </c>
      <c r="L8" s="81" t="s">
        <v>178</v>
      </c>
      <c r="O8" s="13"/>
      <c r="P8" s="13"/>
      <c r="Q8" s="13"/>
      <c r="R8" s="13"/>
    </row>
    <row r="9" spans="1:100" ht="20.149999999999999" customHeight="1">
      <c r="A9" s="7" t="s">
        <v>144</v>
      </c>
      <c r="B9" s="76"/>
      <c r="C9" s="77"/>
      <c r="D9" s="81"/>
      <c r="E9" s="82" t="s">
        <v>248</v>
      </c>
      <c r="F9" s="76" t="s">
        <v>248</v>
      </c>
      <c r="G9" s="77" t="s">
        <v>248</v>
      </c>
      <c r="H9" s="81" t="s">
        <v>248</v>
      </c>
      <c r="I9" s="82"/>
      <c r="J9" s="76"/>
      <c r="K9" s="77"/>
      <c r="L9" s="81"/>
      <c r="O9" s="13"/>
      <c r="P9" s="13"/>
      <c r="Q9" s="13"/>
      <c r="R9" s="13"/>
    </row>
    <row r="10" spans="1:100" s="13" customFormat="1" ht="98.25" customHeight="1">
      <c r="A10" s="3" t="s">
        <v>145</v>
      </c>
      <c r="B10" s="121" t="str">
        <f>IFERROR(LOOKUP(2, 1/((Validations_ext!$B$2:$B$1922=$B$2)*(Validations_ext!$C$2:$C$1922=$B6)), Validations_ext!$J$2:$J$1922), "OK")</f>
        <v>OK</v>
      </c>
      <c r="C10" s="122" t="str">
        <f>IFERROR(LOOKUP(2, 1/((Validations_ext!$B$2:$B$1922=$B$2)*(Validations_ext!$C$2:$C$1922=$C6)), Validations_ext!$J$2:$J$1922), "OK")</f>
        <v>OK</v>
      </c>
      <c r="D10" s="123" t="str">
        <f>IFERROR(LOOKUP(2, 1/((Validations_ext!$B$2:$B$1922=$B$2)*(Validations_ext!$C$2:$C$1922=$D6)), Validations_ext!$J$2:$J$1922), "OK")</f>
        <v>OK</v>
      </c>
      <c r="E10" s="124" t="str">
        <f>IFERROR(LOOKUP(2, 1/((Validations_ext!$B$2:$B$1922=$B$2)*(Validations_ext!$C$2:$C$1922=$E6)), Validations_ext!$J$2:$J$1922), "OK")</f>
        <v>OK</v>
      </c>
      <c r="F10" s="121" t="str">
        <f>IFERROR(LOOKUP(2, 1/((Validations_ext!$B$2:$B$1922=$B$2)*(Validations_ext!$C$2:$C$1922=$F6)), Validations_ext!$J$2:$J$1922), "OK")</f>
        <v>OK</v>
      </c>
      <c r="G10" s="85" t="str">
        <f>IFERROR(LOOKUP(2, 1/((Validations_ext!$B$2:$B$1922=$B$2)*(Validations_ext!$C$2:$C$1922=$G6)), Validations_ext!$J$2:$J$1922), "OK")</f>
        <v>OK</v>
      </c>
      <c r="H10" s="123" t="str">
        <f>IFERROR(LOOKUP(2, 1/((Validations_ext!$B$2:$B$1922=$B$2)*(Validations_ext!$C$2:$C$1922=$H6)), Validations_ext!$J$2:$J$1922), "OK")</f>
        <v>OK</v>
      </c>
      <c r="I10" s="124" t="str">
        <f>IFERROR(LOOKUP(2, 1/((Validations_ext!$B$2:$B$1922=$B$2)*(Validations_ext!$C$2:$C$1922=$I6)), Validations_ext!$J$2:$J$1922), "OK")</f>
        <v>OK</v>
      </c>
      <c r="J10" s="121" t="str">
        <f>IFERROR(LOOKUP(2, 1/((Validations_ext!$B$2:$B$1922=$B$2)*(Validations_ext!$C$2:$C$1922=$J6)), Validations_ext!$J$2:$J$1922), "OK")</f>
        <v>OK</v>
      </c>
      <c r="K10" s="122" t="str">
        <f>IFERROR(LOOKUP(2, 1/((Validations_ext!$B$2:$B$1922=$B$2)*(Validations_ext!$C$2:$C$1922=$K6)), Validations_ext!$J$2:$J$1922), "OK")</f>
        <v>OK</v>
      </c>
      <c r="L10" s="123" t="str">
        <f>IFERROR(LOOKUP(2, 1/((Validations_ext!$B$2:$B$1922=$B$2)*(Validations_ext!$C$2:$C$1922=$L6)), Validations_ext!$J$2:$J$1922), "OK")</f>
        <v>OK</v>
      </c>
      <c r="M10" s="12"/>
      <c r="N10" s="12"/>
      <c r="O10" s="12"/>
      <c r="P10" s="12"/>
      <c r="Q10" s="12"/>
      <c r="R10" s="12"/>
      <c r="S10" s="12"/>
      <c r="T10" s="12"/>
      <c r="U10" s="12"/>
      <c r="V10" s="12"/>
      <c r="W10" s="12"/>
      <c r="X10" s="12"/>
      <c r="Y10" s="12"/>
      <c r="Z10" s="12"/>
      <c r="AA10" s="12"/>
      <c r="AB10" s="12"/>
      <c r="AC10" s="12"/>
    </row>
    <row r="11" spans="1:100" ht="31.5" customHeight="1">
      <c r="A11" s="2" t="s">
        <v>146</v>
      </c>
      <c r="B11" s="4"/>
      <c r="C11" s="4"/>
      <c r="D11" s="4"/>
      <c r="E11" s="4"/>
      <c r="F11" s="4"/>
      <c r="G11" s="5"/>
      <c r="H11" s="4"/>
      <c r="I11" s="4"/>
      <c r="J11" s="4"/>
      <c r="K11" s="5"/>
      <c r="L11" s="4"/>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C12" s="12"/>
      <c r="D12" s="12"/>
    </row>
  </sheetData>
  <sheetProtection algorithmName="SHA-512" hashValue="ofgLtfMhwkSH6NXq4HJ8vC2UpVrE1YeDBCUebOcpVyBW3C2cXmCEGV6iBAIHVCRdvx193owwLCoM01ED7MYttQ==" saltValue="poT0x3jSSWSnRjxG+PKRTQ==" spinCount="100000" sheet="1" objects="1" scenarios="1" formatColumns="0" formatRows="0" autoFilter="0"/>
  <mergeCells count="7">
    <mergeCell ref="A2:A3"/>
    <mergeCell ref="B1:D1"/>
    <mergeCell ref="B4:D4"/>
    <mergeCell ref="E4:H4"/>
    <mergeCell ref="I4:L4"/>
    <mergeCell ref="C2:J2"/>
    <mergeCell ref="B3:J3"/>
  </mergeCells>
  <conditionalFormatting sqref="B3">
    <cfRule type="containsText" dxfId="59" priority="1" operator="containsText" text="not applicable">
      <formula>NOT(ISERROR(SEARCH("not applicable",B3)))</formula>
    </cfRule>
  </conditionalFormatting>
  <conditionalFormatting sqref="B10:L10">
    <cfRule type="expression" dxfId="58" priority="3">
      <formula>ISNUMBER(SEARCH("error",B10))</formula>
    </cfRule>
  </conditionalFormatting>
  <conditionalFormatting sqref="B12:L12">
    <cfRule type="expression" dxfId="57" priority="2">
      <formula>MOD(ROW(),2)=0</formula>
    </cfRule>
  </conditionalFormatting>
  <dataValidations count="3">
    <dataValidation type="whole" allowBlank="1" showDropDown="1" showInputMessage="1" showErrorMessage="1" error="Please enter a valid Integer" sqref="L11 H11:J11 B11:F11" xr:uid="{F603DEA2-517C-4487-B2BF-D2C42AC3DB10}">
      <formula1>-999999999999999</formula1>
      <formula2>999999999999999</formula2>
    </dataValidation>
    <dataValidation type="decimal" allowBlank="1" showDropDown="1" showInputMessage="1" showErrorMessage="1" error="Please enter the % as a decimal number between 0 and 1." sqref="G11" xr:uid="{1FCA48D0-4C5E-4EE7-867A-AFB99559F5B0}">
      <formula1>0</formula1>
      <formula2>1</formula2>
    </dataValidation>
    <dataValidation type="decimal" allowBlank="1" showDropDown="1" showInputMessage="1" showErrorMessage="1" error="Please enter a valid Monetary value" sqref="K11" xr:uid="{10CDBAF4-1841-48AF-9C68-F84C5C48B37C}">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344D0-FC64-44BD-A617-04483D99F4D9}">
  <sheetPr codeName="Sheet18"/>
  <dimension ref="A1:CV20"/>
  <sheetViews>
    <sheetView zoomScale="80" zoomScaleNormal="80" workbookViewId="0">
      <selection activeCell="B11" sqref="B11"/>
    </sheetView>
  </sheetViews>
  <sheetFormatPr defaultColWidth="15.453125" defaultRowHeight="14.5"/>
  <cols>
    <col min="1" max="1" width="21.54296875" style="54" customWidth="1"/>
    <col min="2" max="2" width="29.453125" style="12" bestFit="1" customWidth="1"/>
    <col min="3" max="3" width="29.453125" style="93" bestFit="1" customWidth="1"/>
    <col min="4" max="4" width="27.7265625" style="93" bestFit="1" customWidth="1"/>
    <col min="5" max="5" width="28" style="12" bestFit="1" customWidth="1"/>
    <col min="6" max="7" width="29.453125" style="12" bestFit="1" customWidth="1"/>
    <col min="8" max="16384" width="15.453125" style="12"/>
  </cols>
  <sheetData>
    <row r="1" spans="1:100" s="54" customFormat="1" ht="2.25" customHeight="1">
      <c r="A1" s="51"/>
      <c r="B1" s="179"/>
      <c r="C1" s="180"/>
      <c r="D1" s="179"/>
      <c r="E1" s="12"/>
      <c r="F1" s="12"/>
      <c r="G1" s="12"/>
      <c r="H1" s="12"/>
      <c r="I1" s="12"/>
      <c r="J1" s="12"/>
      <c r="K1" s="12"/>
      <c r="L1" s="12"/>
      <c r="M1" s="12"/>
      <c r="N1" s="12"/>
      <c r="O1" s="12"/>
      <c r="P1" s="12"/>
      <c r="Q1" s="12"/>
      <c r="R1" s="12"/>
      <c r="S1" s="12"/>
      <c r="T1" s="12"/>
      <c r="U1" s="12"/>
      <c r="V1" s="12"/>
      <c r="W1" s="12"/>
      <c r="X1" s="12"/>
      <c r="Y1" s="12"/>
      <c r="Z1" s="12"/>
    </row>
    <row r="2" spans="1:100" ht="75.75" customHeight="1">
      <c r="A2" s="170" t="s">
        <v>74</v>
      </c>
      <c r="B2" s="55" t="s">
        <v>249</v>
      </c>
      <c r="C2" s="177" t="s">
        <v>250</v>
      </c>
      <c r="D2" s="182"/>
      <c r="E2" s="177"/>
      <c r="F2" s="182"/>
      <c r="G2" s="177"/>
      <c r="H2" s="13"/>
      <c r="I2" s="13"/>
      <c r="J2" s="13"/>
      <c r="K2" s="13"/>
      <c r="L2" s="13"/>
      <c r="M2" s="13"/>
      <c r="N2" s="13"/>
      <c r="O2" s="13"/>
      <c r="P2" s="13"/>
      <c r="Q2" s="13"/>
      <c r="R2" s="13"/>
      <c r="S2" s="13"/>
      <c r="T2" s="13"/>
      <c r="U2" s="13"/>
      <c r="V2" s="13"/>
      <c r="W2" s="13"/>
      <c r="X2" s="13"/>
      <c r="Y2" s="13"/>
    </row>
    <row r="3" spans="1:100" s="57" customFormat="1" ht="76.5" customHeight="1">
      <c r="A3" s="170"/>
      <c r="B3" s="184" t="str">
        <f ca="1">IF(VLOOKUP(B2,DataQualityDashboard!$B:$K,4,FALSE)="No","Template not applicable, according to your reply to datapoint "&amp;VLOOKUP(B2,DataQualityDashboard!$B:$K,5,FALSE),"")</f>
        <v/>
      </c>
      <c r="C3" s="184"/>
      <c r="D3" s="184"/>
      <c r="E3" s="184"/>
      <c r="F3" s="184"/>
      <c r="G3" s="184"/>
      <c r="H3" s="113"/>
      <c r="I3" s="113"/>
      <c r="J3" s="113"/>
    </row>
    <row r="4" spans="1:100" s="54" customFormat="1" ht="24" customHeight="1">
      <c r="A4" s="58" t="s">
        <v>76</v>
      </c>
      <c r="B4" s="186" t="s">
        <v>96</v>
      </c>
      <c r="C4" s="186"/>
      <c r="D4" s="186"/>
      <c r="E4" s="186"/>
      <c r="F4" s="187"/>
      <c r="G4" s="188"/>
      <c r="H4" s="13"/>
      <c r="I4" s="13"/>
      <c r="J4" s="13"/>
      <c r="K4" s="13"/>
      <c r="L4" s="13"/>
      <c r="M4" s="12"/>
      <c r="N4" s="12"/>
      <c r="O4" s="12"/>
      <c r="P4" s="12"/>
      <c r="Q4" s="12"/>
      <c r="R4" s="12"/>
    </row>
    <row r="5" spans="1:100" s="13" customFormat="1" ht="78.75" customHeight="1">
      <c r="A5" s="3" t="s">
        <v>80</v>
      </c>
      <c r="B5" s="109" t="s">
        <v>251</v>
      </c>
      <c r="C5" s="109" t="s">
        <v>252</v>
      </c>
      <c r="D5" s="109" t="s">
        <v>253</v>
      </c>
      <c r="E5" s="109" t="s">
        <v>254</v>
      </c>
      <c r="F5" s="110" t="s">
        <v>1711</v>
      </c>
      <c r="G5" s="114" t="s">
        <v>1712</v>
      </c>
    </row>
    <row r="6" spans="1:100" ht="21" customHeight="1">
      <c r="A6" s="3" t="s">
        <v>107</v>
      </c>
      <c r="B6" s="68" t="s">
        <v>108</v>
      </c>
      <c r="C6" s="69" t="s">
        <v>109</v>
      </c>
      <c r="D6" s="69" t="s">
        <v>110</v>
      </c>
      <c r="E6" s="69" t="s">
        <v>111</v>
      </c>
      <c r="F6" s="112" t="s">
        <v>112</v>
      </c>
      <c r="G6" s="125" t="s">
        <v>113</v>
      </c>
      <c r="H6" s="13"/>
      <c r="I6" s="13"/>
      <c r="J6" s="13"/>
      <c r="K6" s="13"/>
      <c r="L6" s="13"/>
    </row>
    <row r="7" spans="1:100" s="14" customFormat="1" ht="15" customHeight="1">
      <c r="A7" s="3" t="s">
        <v>137</v>
      </c>
      <c r="B7" s="76" t="s">
        <v>177</v>
      </c>
      <c r="C7" s="76" t="s">
        <v>177</v>
      </c>
      <c r="D7" s="76" t="s">
        <v>177</v>
      </c>
      <c r="E7" s="76" t="s">
        <v>177</v>
      </c>
      <c r="F7" s="77" t="s">
        <v>177</v>
      </c>
      <c r="G7" s="81" t="s">
        <v>177</v>
      </c>
      <c r="H7" s="13"/>
      <c r="I7" s="13"/>
      <c r="J7" s="13"/>
      <c r="K7" s="13"/>
      <c r="L7" s="13"/>
      <c r="M7" s="12"/>
      <c r="N7" s="12"/>
      <c r="O7" s="12"/>
      <c r="P7" s="12"/>
      <c r="Q7" s="12"/>
      <c r="R7" s="12"/>
    </row>
    <row r="8" spans="1:100" ht="15" customHeight="1">
      <c r="A8" s="3" t="s">
        <v>138</v>
      </c>
      <c r="B8" s="76" t="s">
        <v>178</v>
      </c>
      <c r="C8" s="76" t="s">
        <v>178</v>
      </c>
      <c r="D8" s="76" t="s">
        <v>189</v>
      </c>
      <c r="E8" s="76" t="s">
        <v>189</v>
      </c>
      <c r="F8" s="77" t="s">
        <v>178</v>
      </c>
      <c r="G8" s="81" t="s">
        <v>178</v>
      </c>
      <c r="H8" s="13"/>
      <c r="I8" s="13"/>
      <c r="J8" s="13"/>
      <c r="K8" s="13"/>
      <c r="L8" s="13"/>
    </row>
    <row r="9" spans="1:100" ht="20.149999999999999" customHeight="1">
      <c r="A9" s="7" t="s">
        <v>144</v>
      </c>
      <c r="B9" s="76"/>
      <c r="C9" s="76"/>
      <c r="D9" s="76"/>
      <c r="E9" s="76"/>
      <c r="F9" s="77"/>
      <c r="G9" s="81"/>
      <c r="H9" s="13"/>
      <c r="I9" s="13"/>
      <c r="J9" s="13"/>
      <c r="K9" s="13"/>
      <c r="L9" s="13"/>
    </row>
    <row r="10" spans="1:100" s="13" customFormat="1" ht="98.25" customHeight="1">
      <c r="A10" s="3" t="s">
        <v>145</v>
      </c>
      <c r="B10" s="121" t="str">
        <f>IFERROR(LOOKUP(2, 1/((Validations_ext!$B$2:$B$1922=$B$2)*(Validations_ext!$C$2:$C$1922=$B6)), Validations_ext!$J$2:$J$1922), "OK")</f>
        <v>OK</v>
      </c>
      <c r="C10" s="121" t="str">
        <f>IFERROR(LOOKUP(2, 1/((Validations_ext!$B$2:$B$1922=$B$2)*(Validations_ext!$C$2:$C$1922=$C6)), Validations_ext!$J$2:$J$1922), "OK")</f>
        <v>OK</v>
      </c>
      <c r="D10" s="121" t="str">
        <f>IFERROR(LOOKUP(2, 1/((Validations_ext!$B$2:$B$1922=$B$2)*(Validations_ext!$C$2:$C$1922=$D6)), Validations_ext!$J$2:$J$1922), "OK")</f>
        <v>OK</v>
      </c>
      <c r="E10" s="121" t="str">
        <f>IFERROR(LOOKUP(2, 1/((Validations_ext!$B$2:$B$1922=$B$2)*(Validations_ext!$C$2:$C$1922=$E6)), Validations_ext!$J$2:$J$1922), "OK")</f>
        <v>OK</v>
      </c>
      <c r="F10" s="122" t="str">
        <f ca="1">IFERROR(LOOKUP(2, 1/((Validations_ext!$B$2:$B$1922=$B$2)*(Validations_ext!$C$2:$C$1922=$F6)), Validations_ext!$J$2:$J$1922), "OK")</f>
        <v>OK</v>
      </c>
      <c r="G10" s="123" t="str">
        <f ca="1">IFERROR(LOOKUP(2, 1/((Validations_ext!$B$2:$B$1922=$B$2)*(Validations_ext!$C$2:$C$1922=$G6)), Validations_ext!$J$2:$J$1922), "OK")</f>
        <v>OK</v>
      </c>
      <c r="M10" s="12"/>
      <c r="N10" s="12"/>
      <c r="O10" s="12"/>
      <c r="P10" s="12"/>
      <c r="Q10" s="12"/>
      <c r="R10" s="12"/>
      <c r="S10" s="12"/>
      <c r="T10" s="12"/>
      <c r="U10" s="12"/>
    </row>
    <row r="11" spans="1:100" ht="31.5" customHeight="1">
      <c r="A11" s="2" t="s">
        <v>146</v>
      </c>
      <c r="B11" s="4"/>
      <c r="C11" s="4"/>
      <c r="D11" s="5"/>
      <c r="E11" s="5"/>
      <c r="F11" s="4"/>
      <c r="G11" s="4"/>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C12" s="12"/>
      <c r="D12" s="12"/>
    </row>
    <row r="19" spans="2:2">
      <c r="B19" s="126"/>
    </row>
    <row r="20" spans="2:2">
      <c r="B20" s="127"/>
    </row>
  </sheetData>
  <sheetProtection algorithmName="SHA-512" hashValue="lzXdFaAHQVygcFNHrfTKNYATBHKkKQBQm+8EttMGDJYxvGKxLyFWf8fFtl+ivlC73MlhQwv5WXEr9vT/aRQ1Ag==" saltValue="LDxcqVsHXKSzQTs5Dm9xVw==" spinCount="100000" sheet="1" objects="1" scenarios="1" formatColumns="0" formatRows="0" autoFilter="0"/>
  <mergeCells count="5">
    <mergeCell ref="B4:G4"/>
    <mergeCell ref="B1:D1"/>
    <mergeCell ref="C2:G2"/>
    <mergeCell ref="A2:A3"/>
    <mergeCell ref="B3:G3"/>
  </mergeCells>
  <conditionalFormatting sqref="B3">
    <cfRule type="containsText" dxfId="56" priority="1" operator="containsText" text="not applicable">
      <formula>NOT(ISERROR(SEARCH("not applicable",B3)))</formula>
    </cfRule>
  </conditionalFormatting>
  <conditionalFormatting sqref="B10:G10">
    <cfRule type="expression" dxfId="55" priority="4">
      <formula>ISNUMBER(SEARCH("error",B10))</formula>
    </cfRule>
  </conditionalFormatting>
  <conditionalFormatting sqref="B12:G12">
    <cfRule type="expression" dxfId="54" priority="2">
      <formula>MOD(ROW(),2)=0</formula>
    </cfRule>
  </conditionalFormatting>
  <dataValidations count="2">
    <dataValidation type="whole" allowBlank="1" showDropDown="1" showInputMessage="1" showErrorMessage="1" error="Please enter a valid Integer" sqref="F11:G11 B11:C11" xr:uid="{946870D7-401A-46D4-BFE2-E091A9810FB8}">
      <formula1>-999999999999999</formula1>
      <formula2>999999999999999</formula2>
    </dataValidation>
    <dataValidation type="decimal" allowBlank="1" showDropDown="1" showInputMessage="1" showErrorMessage="1" error="Please enter a valid Monetary value" sqref="D11:E11" xr:uid="{C81613BE-E4DC-414C-A122-86D721DE101F}">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3C446-B617-45DA-A36C-900F648ED098}">
  <sheetPr codeName="Sheet19"/>
  <dimension ref="A1:CV12"/>
  <sheetViews>
    <sheetView zoomScale="80" zoomScaleNormal="80" workbookViewId="0">
      <selection activeCell="B11" sqref="B11"/>
    </sheetView>
  </sheetViews>
  <sheetFormatPr defaultColWidth="15.453125" defaultRowHeight="14.5"/>
  <cols>
    <col min="1" max="1" width="21.54296875" style="54" customWidth="1"/>
    <col min="2" max="2" width="32.81640625" style="12" bestFit="1" customWidth="1"/>
    <col min="3" max="3" width="27.7265625" style="93" customWidth="1"/>
    <col min="4" max="4" width="23.81640625" style="93" customWidth="1"/>
    <col min="5" max="5" width="23.81640625" style="12" customWidth="1"/>
    <col min="6" max="7" width="15.453125" style="12" customWidth="1"/>
    <col min="8" max="16384" width="15.453125" style="12"/>
  </cols>
  <sheetData>
    <row r="1" spans="1:100" s="54" customFormat="1" ht="2.25" customHeight="1">
      <c r="A1" s="51"/>
      <c r="B1" s="189"/>
      <c r="C1" s="190"/>
      <c r="D1" s="13"/>
      <c r="E1" s="13"/>
      <c r="F1" s="13"/>
      <c r="G1" s="13"/>
      <c r="H1" s="12"/>
      <c r="I1" s="12"/>
      <c r="J1" s="12"/>
      <c r="K1" s="12"/>
      <c r="L1" s="12"/>
      <c r="M1" s="12"/>
      <c r="N1" s="12"/>
      <c r="O1" s="12"/>
      <c r="P1" s="12"/>
      <c r="Q1" s="12"/>
      <c r="R1" s="12"/>
      <c r="S1" s="12"/>
      <c r="T1" s="12"/>
      <c r="U1" s="12"/>
      <c r="V1" s="12"/>
      <c r="W1" s="12"/>
      <c r="X1" s="12"/>
      <c r="Y1" s="12"/>
      <c r="Z1" s="12"/>
    </row>
    <row r="2" spans="1:100" ht="75.75" customHeight="1">
      <c r="A2" s="170" t="s">
        <v>74</v>
      </c>
      <c r="B2" s="55" t="s">
        <v>255</v>
      </c>
      <c r="C2" s="177" t="s">
        <v>256</v>
      </c>
      <c r="D2" s="182"/>
      <c r="E2" s="177"/>
      <c r="G2" s="13"/>
      <c r="H2" s="13"/>
      <c r="I2" s="13"/>
      <c r="J2" s="13"/>
      <c r="K2" s="13"/>
      <c r="L2" s="13"/>
      <c r="M2" s="13"/>
      <c r="N2" s="13"/>
      <c r="O2" s="13"/>
      <c r="P2" s="13"/>
      <c r="Q2" s="13"/>
      <c r="R2" s="13"/>
      <c r="S2" s="13"/>
      <c r="T2" s="13"/>
      <c r="U2" s="13"/>
      <c r="V2" s="13"/>
      <c r="W2" s="13"/>
      <c r="X2" s="13"/>
      <c r="Y2" s="13"/>
    </row>
    <row r="3" spans="1:100" s="57" customFormat="1" ht="76.5" customHeight="1">
      <c r="A3" s="170"/>
      <c r="B3" s="184" t="str">
        <f ca="1">IF(VLOOKUP(B2,DataQualityDashboard!$B:$K,4,FALSE)="No","Template not applicable, according to your reply to datapoint "&amp;VLOOKUP(B2,DataQualityDashboard!$B:$K,5,FALSE),"")</f>
        <v/>
      </c>
      <c r="C3" s="184"/>
      <c r="D3" s="191"/>
      <c r="E3" s="191"/>
      <c r="F3" s="113"/>
      <c r="G3" s="113"/>
    </row>
    <row r="4" spans="1:100" s="54" customFormat="1" ht="24" customHeight="1">
      <c r="A4" s="58" t="s">
        <v>76</v>
      </c>
      <c r="B4" s="187" t="s">
        <v>97</v>
      </c>
      <c r="C4" s="188"/>
      <c r="D4" s="13"/>
      <c r="E4" s="13"/>
      <c r="F4" s="13"/>
      <c r="G4" s="13"/>
      <c r="H4" s="13"/>
      <c r="I4" s="12"/>
      <c r="J4" s="12"/>
      <c r="K4" s="12"/>
      <c r="L4" s="12"/>
      <c r="M4" s="12"/>
      <c r="N4" s="12"/>
    </row>
    <row r="5" spans="1:100" s="13" customFormat="1" ht="78.75" customHeight="1">
      <c r="A5" s="3" t="s">
        <v>80</v>
      </c>
      <c r="B5" s="110" t="s">
        <v>257</v>
      </c>
      <c r="C5" s="114" t="s">
        <v>258</v>
      </c>
    </row>
    <row r="6" spans="1:100" ht="21" customHeight="1">
      <c r="A6" s="3" t="s">
        <v>107</v>
      </c>
      <c r="B6" s="70" t="s">
        <v>108</v>
      </c>
      <c r="C6" s="74" t="s">
        <v>109</v>
      </c>
      <c r="D6" s="13"/>
      <c r="E6" s="13"/>
      <c r="F6" s="13"/>
      <c r="G6" s="13"/>
      <c r="H6" s="13"/>
    </row>
    <row r="7" spans="1:100" s="14" customFormat="1" ht="15" customHeight="1">
      <c r="A7" s="3" t="s">
        <v>137</v>
      </c>
      <c r="B7" s="77" t="s">
        <v>176</v>
      </c>
      <c r="C7" s="81" t="s">
        <v>176</v>
      </c>
      <c r="D7" s="13"/>
      <c r="E7" s="13"/>
      <c r="F7" s="13"/>
      <c r="G7" s="13"/>
      <c r="H7" s="13"/>
      <c r="I7" s="12"/>
      <c r="J7" s="12"/>
      <c r="K7" s="12"/>
      <c r="L7" s="12"/>
      <c r="M7" s="12"/>
      <c r="N7" s="12"/>
    </row>
    <row r="8" spans="1:100" ht="15" customHeight="1">
      <c r="A8" s="3" t="s">
        <v>138</v>
      </c>
      <c r="B8" s="77" t="s">
        <v>178</v>
      </c>
      <c r="C8" s="81" t="s">
        <v>178</v>
      </c>
      <c r="D8" s="13"/>
      <c r="E8" s="13"/>
      <c r="F8" s="13"/>
      <c r="G8" s="13"/>
      <c r="H8" s="13"/>
    </row>
    <row r="9" spans="1:100" ht="20.149999999999999" customHeight="1">
      <c r="A9" s="7" t="s">
        <v>144</v>
      </c>
      <c r="B9" s="77"/>
      <c r="C9" s="81"/>
      <c r="D9" s="13"/>
      <c r="E9" s="13"/>
      <c r="F9" s="13"/>
      <c r="G9" s="13"/>
      <c r="H9" s="13"/>
    </row>
    <row r="10" spans="1:100" s="13" customFormat="1" ht="98.25" customHeight="1">
      <c r="A10" s="3" t="s">
        <v>145</v>
      </c>
      <c r="B10" s="122" t="str">
        <f>IFERROR(LOOKUP(2, 1/((Validations_ext!$B$2:$B$1922=$B$2)*(Validations_ext!$C$2:$C$1922=$B6)), Validations_ext!$J$2:$J$1922), "OK")</f>
        <v>OK</v>
      </c>
      <c r="C10" s="123" t="str">
        <f>IFERROR(LOOKUP(2, 1/((Validations_ext!$B$2:$B$1922=$B$2)*(Validations_ext!$C$2:$C$1922=$C6)), Validations_ext!$J$2:$J$1922), "OK")</f>
        <v>OK</v>
      </c>
      <c r="I10" s="12"/>
      <c r="J10" s="12"/>
      <c r="K10" s="12"/>
      <c r="L10" s="12"/>
      <c r="M10" s="12"/>
      <c r="N10" s="12"/>
      <c r="O10" s="12"/>
      <c r="P10" s="12"/>
      <c r="Q10" s="12"/>
    </row>
    <row r="11" spans="1:100" ht="31.5" customHeight="1">
      <c r="A11" s="2" t="s">
        <v>146</v>
      </c>
      <c r="B11" s="4"/>
      <c r="C11" s="4"/>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C12" s="12"/>
      <c r="D12" s="12"/>
    </row>
  </sheetData>
  <sheetProtection algorithmName="SHA-512" hashValue="Mwu2XzdqhmFaBKkaxPWMdu0F5BK8MeOfoszBgGffadVhjeFQk7X+FsC/pDXzBnnL5GV6eI1T7UBnXR5ksUJLiA==" saltValue="jmXKaGw5FSMhMMQb4B1mTA==" spinCount="100000" sheet="1" objects="1" scenarios="1" formatColumns="0" formatRows="0" autoFilter="0"/>
  <mergeCells count="5">
    <mergeCell ref="B4:C4"/>
    <mergeCell ref="B1:C1"/>
    <mergeCell ref="C2:E2"/>
    <mergeCell ref="A2:A3"/>
    <mergeCell ref="B3:E3"/>
  </mergeCells>
  <conditionalFormatting sqref="B3">
    <cfRule type="containsText" dxfId="53" priority="1" operator="containsText" text="not applicable">
      <formula>NOT(ISERROR(SEARCH("not applicable",B3)))</formula>
    </cfRule>
  </conditionalFormatting>
  <conditionalFormatting sqref="B10:C10">
    <cfRule type="expression" dxfId="52" priority="3">
      <formula>ISNUMBER(SEARCH("error",B10))</formula>
    </cfRule>
  </conditionalFormatting>
  <conditionalFormatting sqref="B12:C12">
    <cfRule type="expression" dxfId="51" priority="2">
      <formula>MOD(ROW(),2)=0</formula>
    </cfRule>
  </conditionalFormatting>
  <dataValidations count="1">
    <dataValidation type="whole" allowBlank="1" showDropDown="1" showInputMessage="1" showErrorMessage="1" error="Please enter a valid Integer" sqref="B11:C11" xr:uid="{C6E1569A-FF42-412A-BE0B-C0A66C8BD4EA}">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92C55-A445-438C-B2D9-246B9640CFA1}">
  <sheetPr codeName="Sheet20"/>
  <dimension ref="A1:CV12"/>
  <sheetViews>
    <sheetView zoomScale="80" zoomScaleNormal="80" workbookViewId="0">
      <selection activeCell="B11" sqref="B11"/>
    </sheetView>
  </sheetViews>
  <sheetFormatPr defaultColWidth="15.453125" defaultRowHeight="14.5"/>
  <cols>
    <col min="1" max="1" width="21.54296875" style="54" customWidth="1"/>
    <col min="2" max="2" width="28.54296875" style="12" bestFit="1" customWidth="1"/>
    <col min="3" max="3" width="28.54296875" style="93" bestFit="1" customWidth="1"/>
    <col min="4" max="4" width="27.7265625" style="93" bestFit="1" customWidth="1"/>
    <col min="5" max="5" width="28" style="12" bestFit="1" customWidth="1"/>
    <col min="6" max="7" width="27.7265625" style="12" customWidth="1"/>
    <col min="8" max="16384" width="15.453125" style="12"/>
  </cols>
  <sheetData>
    <row r="1" spans="1:100" s="54" customFormat="1" ht="2.25" customHeight="1">
      <c r="A1" s="51"/>
      <c r="B1" s="179"/>
      <c r="C1" s="180"/>
      <c r="D1" s="179"/>
      <c r="E1" s="12"/>
      <c r="F1" s="12"/>
      <c r="G1" s="12"/>
      <c r="H1" s="12"/>
      <c r="I1" s="12"/>
      <c r="J1" s="12"/>
      <c r="K1" s="12"/>
      <c r="L1" s="12"/>
      <c r="M1" s="12"/>
      <c r="N1" s="12"/>
      <c r="O1" s="12"/>
      <c r="P1" s="12"/>
      <c r="Q1" s="12"/>
      <c r="R1" s="12"/>
      <c r="S1" s="12"/>
      <c r="T1" s="12"/>
      <c r="U1" s="12"/>
      <c r="V1" s="12"/>
      <c r="W1" s="12"/>
      <c r="X1" s="12"/>
      <c r="Y1" s="12"/>
      <c r="Z1" s="12"/>
    </row>
    <row r="2" spans="1:100" ht="75.75" customHeight="1">
      <c r="A2" s="170" t="s">
        <v>74</v>
      </c>
      <c r="B2" s="55" t="s">
        <v>259</v>
      </c>
      <c r="C2" s="177" t="s">
        <v>260</v>
      </c>
      <c r="D2" s="182"/>
      <c r="E2" s="177"/>
      <c r="F2" s="182"/>
      <c r="G2" s="177"/>
      <c r="H2" s="13"/>
      <c r="I2" s="13"/>
      <c r="J2" s="13"/>
      <c r="K2" s="13"/>
      <c r="L2" s="13"/>
      <c r="M2" s="13"/>
      <c r="N2" s="13"/>
      <c r="O2" s="13"/>
      <c r="P2" s="13"/>
      <c r="Q2" s="13"/>
      <c r="R2" s="13"/>
      <c r="S2" s="13"/>
      <c r="T2" s="13"/>
      <c r="U2" s="13"/>
      <c r="V2" s="13"/>
      <c r="W2" s="13"/>
      <c r="X2" s="13"/>
      <c r="Y2" s="13"/>
    </row>
    <row r="3" spans="1:100" s="57" customFormat="1" ht="76.5" customHeight="1">
      <c r="A3" s="170"/>
      <c r="B3" s="184" t="str">
        <f ca="1">IF(VLOOKUP(B2,DataQualityDashboard!$B:$K,4,FALSE)="No","Template not applicable, according to your reply to datapoint "&amp;VLOOKUP(B2,DataQualityDashboard!$B:$K,5,FALSE),"")</f>
        <v/>
      </c>
      <c r="C3" s="184"/>
      <c r="D3" s="184"/>
      <c r="E3" s="184"/>
      <c r="F3" s="184"/>
      <c r="G3" s="184"/>
    </row>
    <row r="4" spans="1:100" s="54" customFormat="1" ht="24" customHeight="1">
      <c r="A4" s="58" t="s">
        <v>76</v>
      </c>
      <c r="B4" s="186" t="s">
        <v>98</v>
      </c>
      <c r="C4" s="186"/>
      <c r="D4" s="186"/>
      <c r="E4" s="186"/>
      <c r="F4" s="187"/>
      <c r="G4" s="188"/>
      <c r="H4" s="13"/>
      <c r="I4" s="13"/>
      <c r="J4" s="13"/>
      <c r="K4" s="13"/>
      <c r="L4" s="13"/>
      <c r="M4" s="12"/>
      <c r="N4" s="12"/>
      <c r="O4" s="12"/>
      <c r="P4" s="12"/>
      <c r="Q4" s="12"/>
      <c r="R4" s="12"/>
    </row>
    <row r="5" spans="1:100" s="13" customFormat="1" ht="78.75" customHeight="1">
      <c r="A5" s="3" t="s">
        <v>80</v>
      </c>
      <c r="B5" s="109" t="s">
        <v>261</v>
      </c>
      <c r="C5" s="109" t="s">
        <v>262</v>
      </c>
      <c r="D5" s="109" t="s">
        <v>263</v>
      </c>
      <c r="E5" s="109" t="s">
        <v>264</v>
      </c>
      <c r="F5" s="110" t="s">
        <v>265</v>
      </c>
      <c r="G5" s="114" t="s">
        <v>266</v>
      </c>
    </row>
    <row r="6" spans="1:100" ht="21" customHeight="1">
      <c r="A6" s="3" t="s">
        <v>107</v>
      </c>
      <c r="B6" s="68" t="s">
        <v>108</v>
      </c>
      <c r="C6" s="69" t="s">
        <v>109</v>
      </c>
      <c r="D6" s="69" t="s">
        <v>110</v>
      </c>
      <c r="E6" s="69" t="s">
        <v>111</v>
      </c>
      <c r="F6" s="112" t="s">
        <v>112</v>
      </c>
      <c r="G6" s="125" t="s">
        <v>113</v>
      </c>
      <c r="H6" s="13"/>
      <c r="I6" s="13"/>
      <c r="J6" s="13"/>
      <c r="K6" s="13"/>
      <c r="L6" s="13"/>
    </row>
    <row r="7" spans="1:100" s="14" customFormat="1" ht="15" customHeight="1">
      <c r="A7" s="3" t="s">
        <v>137</v>
      </c>
      <c r="B7" s="76" t="s">
        <v>177</v>
      </c>
      <c r="C7" s="76" t="s">
        <v>177</v>
      </c>
      <c r="D7" s="76" t="s">
        <v>177</v>
      </c>
      <c r="E7" s="76" t="s">
        <v>177</v>
      </c>
      <c r="F7" s="77" t="s">
        <v>177</v>
      </c>
      <c r="G7" s="81" t="s">
        <v>177</v>
      </c>
      <c r="H7" s="13"/>
      <c r="I7" s="13"/>
      <c r="J7" s="13"/>
      <c r="K7" s="13"/>
      <c r="L7" s="13"/>
      <c r="M7" s="12"/>
      <c r="N7" s="12"/>
      <c r="O7" s="12"/>
      <c r="P7" s="12"/>
      <c r="Q7" s="12"/>
      <c r="R7" s="12"/>
    </row>
    <row r="8" spans="1:100" ht="15" customHeight="1">
      <c r="A8" s="3" t="s">
        <v>138</v>
      </c>
      <c r="B8" s="76" t="s">
        <v>189</v>
      </c>
      <c r="C8" s="76" t="s">
        <v>189</v>
      </c>
      <c r="D8" s="76" t="s">
        <v>189</v>
      </c>
      <c r="E8" s="76" t="s">
        <v>189</v>
      </c>
      <c r="F8" s="77" t="s">
        <v>189</v>
      </c>
      <c r="G8" s="81" t="s">
        <v>189</v>
      </c>
      <c r="H8" s="13"/>
      <c r="I8" s="13"/>
      <c r="J8" s="13"/>
      <c r="K8" s="13"/>
      <c r="L8" s="13"/>
    </row>
    <row r="9" spans="1:100" ht="20.149999999999999" customHeight="1">
      <c r="A9" s="7" t="s">
        <v>144</v>
      </c>
      <c r="B9" s="76"/>
      <c r="C9" s="76"/>
      <c r="D9" s="76"/>
      <c r="E9" s="76"/>
      <c r="F9" s="77"/>
      <c r="G9" s="81"/>
      <c r="H9" s="13"/>
      <c r="I9" s="13"/>
      <c r="J9" s="13"/>
      <c r="K9" s="13"/>
      <c r="L9" s="13"/>
    </row>
    <row r="10" spans="1:100" s="13" customFormat="1" ht="98.25" customHeight="1">
      <c r="A10" s="3" t="s">
        <v>145</v>
      </c>
      <c r="B10" s="121" t="str">
        <f>IFERROR(LOOKUP(2, 1/((Validations_ext!$B$2:$B$1922=$B$2)*(Validations_ext!$C$2:$C$1922=$B6)), Validations_ext!$J$2:$J$1922), "OK")</f>
        <v>OK</v>
      </c>
      <c r="C10" s="121" t="str">
        <f>IFERROR(LOOKUP(2, 1/((Validations_ext!$B$2:$B$1922=$B$2)*(Validations_ext!$C$2:$C$1922=$C6)), Validations_ext!$J$2:$J$1922), "OK")</f>
        <v>OK</v>
      </c>
      <c r="D10" s="121" t="str">
        <f>IFERROR(LOOKUP(2, 1/((Validations_ext!$B$2:$B$1922=$B$2)*(Validations_ext!$C$2:$C$1922=$D6)), Validations_ext!$J$2:$J$1922), "OK")</f>
        <v>OK</v>
      </c>
      <c r="E10" s="121" t="str">
        <f>IFERROR(LOOKUP(2, 1/((Validations_ext!$B$2:$B$1922=$B$2)*(Validations_ext!$C$2:$C$1922=$E6)), Validations_ext!$J$2:$J$1922), "OK")</f>
        <v>OK</v>
      </c>
      <c r="F10" s="122" t="str">
        <f>IFERROR(LOOKUP(2, 1/((Validations_ext!$B$2:$B$1922=$B$2)*(Validations_ext!$C$2:$C$1922=$F6)), Validations_ext!$J$2:$J$1922), "OK")</f>
        <v>OK</v>
      </c>
      <c r="G10" s="123" t="str">
        <f>IFERROR(LOOKUP(2, 1/((Validations_ext!$B$2:$B$1922=$B$2)*(Validations_ext!$C$2:$C$1922=$G6)), Validations_ext!$J$2:$J$1922), "OK")</f>
        <v>OK</v>
      </c>
      <c r="M10" s="12"/>
      <c r="N10" s="12"/>
      <c r="O10" s="12"/>
      <c r="P10" s="12"/>
      <c r="Q10" s="12"/>
      <c r="R10" s="12"/>
      <c r="S10" s="12"/>
      <c r="T10" s="12"/>
      <c r="U10" s="12"/>
    </row>
    <row r="11" spans="1:100" ht="31.5" customHeight="1">
      <c r="A11" s="2" t="s">
        <v>146</v>
      </c>
      <c r="B11" s="5"/>
      <c r="C11" s="5"/>
      <c r="D11" s="5"/>
      <c r="E11" s="5"/>
      <c r="F11" s="5"/>
      <c r="G11" s="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C12" s="12"/>
      <c r="D12" s="12"/>
    </row>
  </sheetData>
  <sheetProtection algorithmName="SHA-512" hashValue="UxEMR6lq7iSYCb7XoDPgALLGirww/ngnqEAPbZgrT+RQAC50tj5GDQSQIoiHgRa0CJjBddujNQzu/gjphIy5rw==" saltValue="0L3VNmHllfHqPEZ74VpwUg==" spinCount="100000" sheet="1" objects="1" scenarios="1" formatColumns="0" formatRows="0" autoFilter="0"/>
  <mergeCells count="5">
    <mergeCell ref="B1:D1"/>
    <mergeCell ref="B4:G4"/>
    <mergeCell ref="C2:G2"/>
    <mergeCell ref="A2:A3"/>
    <mergeCell ref="B3:G3"/>
  </mergeCells>
  <conditionalFormatting sqref="B3">
    <cfRule type="containsText" dxfId="50" priority="1" operator="containsText" text="not applicable">
      <formula>NOT(ISERROR(SEARCH("not applicable",B3)))</formula>
    </cfRule>
  </conditionalFormatting>
  <conditionalFormatting sqref="B10:G10">
    <cfRule type="expression" dxfId="49" priority="8">
      <formula>ISNUMBER(SEARCH("error",B10))</formula>
    </cfRule>
  </conditionalFormatting>
  <conditionalFormatting sqref="B12:G12">
    <cfRule type="expression" dxfId="48" priority="2">
      <formula>MOD(ROW(),2)=0</formula>
    </cfRule>
  </conditionalFormatting>
  <dataValidations count="1">
    <dataValidation type="decimal" allowBlank="1" showDropDown="1" showInputMessage="1" showErrorMessage="1" error="Please enter a valid Monetary value" sqref="B11:G11" xr:uid="{60B14451-331B-4223-A269-4B9BB417049D}">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2AF8B-BB92-4DF1-856E-0B767337348D}">
  <sheetPr codeName="Sheet21"/>
  <dimension ref="A1:CV12"/>
  <sheetViews>
    <sheetView zoomScale="80" zoomScaleNormal="80" workbookViewId="0">
      <selection activeCell="B11" sqref="B11"/>
    </sheetView>
  </sheetViews>
  <sheetFormatPr defaultColWidth="15.453125" defaultRowHeight="14.5"/>
  <cols>
    <col min="1" max="1" width="21.54296875" style="54" customWidth="1"/>
    <col min="2" max="2" width="27.7265625" style="12" customWidth="1"/>
    <col min="3" max="3" width="31.453125" style="93" bestFit="1" customWidth="1"/>
    <col min="4" max="4" width="31.54296875" style="93" bestFit="1" customWidth="1"/>
    <col min="5" max="5" width="27.7265625" style="12" bestFit="1" customWidth="1"/>
    <col min="6" max="6" width="28" style="12" bestFit="1" customWidth="1"/>
    <col min="7" max="16384" width="15.453125" style="12"/>
  </cols>
  <sheetData>
    <row r="1" spans="1:100" s="54" customFormat="1" ht="2.25" customHeight="1">
      <c r="A1" s="51"/>
      <c r="B1" s="179"/>
      <c r="C1" s="180"/>
      <c r="D1" s="179"/>
      <c r="E1" s="12"/>
      <c r="F1" s="12"/>
      <c r="G1" s="12"/>
      <c r="H1" s="12"/>
      <c r="I1" s="12"/>
      <c r="J1" s="12"/>
      <c r="K1" s="12"/>
      <c r="L1" s="12"/>
      <c r="M1" s="12"/>
      <c r="N1" s="12"/>
      <c r="O1" s="12"/>
      <c r="P1" s="12"/>
      <c r="Q1" s="12"/>
      <c r="R1" s="12"/>
      <c r="S1" s="12"/>
      <c r="T1" s="12"/>
      <c r="U1" s="12"/>
      <c r="V1" s="12"/>
      <c r="W1" s="12"/>
      <c r="X1" s="12"/>
      <c r="Y1" s="12"/>
    </row>
    <row r="2" spans="1:100" ht="75.75" customHeight="1">
      <c r="A2" s="170" t="s">
        <v>74</v>
      </c>
      <c r="B2" s="55" t="s">
        <v>267</v>
      </c>
      <c r="C2" s="177" t="s">
        <v>268</v>
      </c>
      <c r="D2" s="182"/>
      <c r="E2" s="177"/>
      <c r="F2" s="182"/>
      <c r="G2" s="13"/>
      <c r="H2" s="13"/>
      <c r="I2" s="13"/>
      <c r="J2" s="13"/>
      <c r="K2" s="13"/>
      <c r="L2" s="13"/>
      <c r="M2" s="13"/>
      <c r="N2" s="13"/>
      <c r="O2" s="13"/>
      <c r="P2" s="13"/>
      <c r="Q2" s="13"/>
      <c r="R2" s="13"/>
      <c r="S2" s="13"/>
      <c r="T2" s="13"/>
      <c r="U2" s="13"/>
      <c r="V2" s="13"/>
      <c r="W2" s="13"/>
      <c r="X2" s="13"/>
    </row>
    <row r="3" spans="1:100" s="57" customFormat="1" ht="76.5" customHeight="1">
      <c r="A3" s="170"/>
      <c r="B3" s="184" t="str">
        <f ca="1">IF(VLOOKUP(B2,DataQualityDashboard!$B:$K,4,FALSE)="No","Template not applicable, according to your reply to datapoint "&amp;VLOOKUP(B2,DataQualityDashboard!$B:$K,5,FALSE),"")</f>
        <v/>
      </c>
      <c r="C3" s="184"/>
      <c r="D3" s="184"/>
      <c r="E3" s="184"/>
      <c r="F3" s="184"/>
      <c r="G3" s="113"/>
    </row>
    <row r="4" spans="1:100" s="54" customFormat="1" ht="24" customHeight="1">
      <c r="A4" s="58" t="s">
        <v>76</v>
      </c>
      <c r="B4" s="186" t="s">
        <v>99</v>
      </c>
      <c r="C4" s="186"/>
      <c r="D4" s="186"/>
      <c r="E4" s="187"/>
      <c r="F4" s="188"/>
      <c r="G4" s="13"/>
      <c r="H4" s="13"/>
      <c r="I4" s="13"/>
      <c r="J4" s="13"/>
      <c r="K4" s="13"/>
      <c r="L4" s="12"/>
      <c r="M4" s="12"/>
      <c r="N4" s="12"/>
      <c r="O4" s="12"/>
      <c r="P4" s="12"/>
      <c r="Q4" s="12"/>
    </row>
    <row r="5" spans="1:100" s="13" customFormat="1" ht="78.75" customHeight="1">
      <c r="A5" s="3" t="s">
        <v>80</v>
      </c>
      <c r="B5" s="109" t="s">
        <v>269</v>
      </c>
      <c r="C5" s="109" t="s">
        <v>270</v>
      </c>
      <c r="D5" s="109" t="s">
        <v>271</v>
      </c>
      <c r="E5" s="110" t="s">
        <v>272</v>
      </c>
      <c r="F5" s="114" t="s">
        <v>273</v>
      </c>
    </row>
    <row r="6" spans="1:100" ht="21" customHeight="1">
      <c r="A6" s="3" t="s">
        <v>107</v>
      </c>
      <c r="B6" s="68" t="s">
        <v>108</v>
      </c>
      <c r="C6" s="69" t="s">
        <v>109</v>
      </c>
      <c r="D6" s="69" t="s">
        <v>110</v>
      </c>
      <c r="E6" s="112" t="s">
        <v>111</v>
      </c>
      <c r="F6" s="125" t="s">
        <v>112</v>
      </c>
      <c r="G6" s="13"/>
      <c r="H6" s="13"/>
      <c r="I6" s="13"/>
      <c r="J6" s="13"/>
      <c r="K6" s="13"/>
    </row>
    <row r="7" spans="1:100" s="14" customFormat="1" ht="15" customHeight="1">
      <c r="A7" s="3" t="s">
        <v>137</v>
      </c>
      <c r="B7" s="76" t="s">
        <v>176</v>
      </c>
      <c r="C7" s="76" t="s">
        <v>177</v>
      </c>
      <c r="D7" s="76" t="s">
        <v>177</v>
      </c>
      <c r="E7" s="77" t="s">
        <v>177</v>
      </c>
      <c r="F7" s="81" t="s">
        <v>177</v>
      </c>
      <c r="G7" s="13"/>
      <c r="H7" s="13"/>
      <c r="I7" s="13"/>
      <c r="J7" s="13"/>
      <c r="K7" s="13"/>
      <c r="L7" s="12"/>
      <c r="M7" s="12"/>
      <c r="N7" s="12"/>
      <c r="O7" s="12"/>
      <c r="P7" s="12"/>
      <c r="Q7" s="12"/>
    </row>
    <row r="8" spans="1:100" ht="15" customHeight="1">
      <c r="A8" s="3" t="s">
        <v>138</v>
      </c>
      <c r="B8" s="76" t="s">
        <v>178</v>
      </c>
      <c r="C8" s="76" t="s">
        <v>178</v>
      </c>
      <c r="D8" s="76" t="s">
        <v>178</v>
      </c>
      <c r="E8" s="77" t="s">
        <v>189</v>
      </c>
      <c r="F8" s="81" t="s">
        <v>189</v>
      </c>
      <c r="G8" s="13"/>
      <c r="H8" s="13"/>
      <c r="I8" s="13"/>
      <c r="J8" s="13"/>
      <c r="K8" s="13"/>
    </row>
    <row r="9" spans="1:100" ht="20.149999999999999" customHeight="1">
      <c r="A9" s="7" t="s">
        <v>144</v>
      </c>
      <c r="B9" s="76"/>
      <c r="C9" s="76"/>
      <c r="D9" s="76"/>
      <c r="E9" s="77"/>
      <c r="F9" s="81"/>
      <c r="G9" s="13"/>
      <c r="H9" s="13"/>
      <c r="I9" s="13"/>
      <c r="J9" s="13"/>
      <c r="K9" s="13"/>
    </row>
    <row r="10" spans="1:100" s="13" customFormat="1" ht="98.25" customHeight="1">
      <c r="A10" s="3" t="s">
        <v>145</v>
      </c>
      <c r="B10" s="121" t="str">
        <f>IFERROR(LOOKUP(2, 1/((Validations_ext!$B$2:$B$1922=$B$2)*(Validations_ext!$C$2:$C$1922=$B6)), Validations_ext!$J$2:$J$1922), "OK")</f>
        <v>OK</v>
      </c>
      <c r="C10" s="121" t="str">
        <f>IFERROR(LOOKUP(2, 1/((Validations_ext!$B$2:$B$1922=$B$2)*(Validations_ext!$C$2:$C$1922=$C6)), Validations_ext!$J$2:$J$1922), "OK")</f>
        <v>OK</v>
      </c>
      <c r="D10" s="121" t="str">
        <f>IFERROR(LOOKUP(2, 1/((Validations_ext!$B$2:$B$1922=$B$2)*(Validations_ext!$C$2:$C$1922=$D6)), Validations_ext!$J$2:$J$1922), "OK")</f>
        <v>OK</v>
      </c>
      <c r="E10" s="85" t="str">
        <f>IFERROR(LOOKUP(2, 1/((Validations_ext!$B$2:$B$1922=$B$2)*(Validations_ext!$C$2:$C$1922=$E6)), Validations_ext!$J$2:$J$1922), "OK")</f>
        <v>OK</v>
      </c>
      <c r="F10" s="89" t="str">
        <f>IFERROR(LOOKUP(2, 1/((Validations_ext!$B$2:$B$1922=$B$2)*(Validations_ext!$C$2:$C$1922=$F6)), Validations_ext!$J$2:$J$1922), "OK")</f>
        <v>OK</v>
      </c>
      <c r="L10" s="12"/>
      <c r="M10" s="12"/>
      <c r="N10" s="12"/>
      <c r="O10" s="12"/>
      <c r="P10" s="12"/>
      <c r="Q10" s="12"/>
      <c r="R10" s="12"/>
      <c r="S10" s="12"/>
      <c r="T10" s="12"/>
    </row>
    <row r="11" spans="1:100" ht="31.5" customHeight="1">
      <c r="A11" s="2" t="s">
        <v>146</v>
      </c>
      <c r="B11" s="4"/>
      <c r="C11" s="4"/>
      <c r="D11" s="4"/>
      <c r="E11" s="5"/>
      <c r="F11" s="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C12" s="12"/>
      <c r="D12" s="12"/>
    </row>
  </sheetData>
  <sheetProtection algorithmName="SHA-512" hashValue="43AnFBC1sEDpML96y5QJSkdd54EdpoF29gZPsNN3lnsTI7j1q4XZhfY0/vtJEOjeYAG8cvAi/NAWCF26g/18IA==" saltValue="JGdUSGmasXSKdEiUatFR/g==" spinCount="100000" sheet="1" objects="1" scenarios="1" formatColumns="0" formatRows="0" autoFilter="0"/>
  <mergeCells count="5">
    <mergeCell ref="B1:D1"/>
    <mergeCell ref="B4:F4"/>
    <mergeCell ref="C2:F2"/>
    <mergeCell ref="A2:A3"/>
    <mergeCell ref="B3:F3"/>
  </mergeCells>
  <conditionalFormatting sqref="B3">
    <cfRule type="containsText" dxfId="47" priority="1" operator="containsText" text="not applicable">
      <formula>NOT(ISERROR(SEARCH("not applicable",B3)))</formula>
    </cfRule>
  </conditionalFormatting>
  <conditionalFormatting sqref="B10:F10">
    <cfRule type="expression" dxfId="46" priority="3">
      <formula>ISNUMBER(SEARCH("error",B10))</formula>
    </cfRule>
  </conditionalFormatting>
  <conditionalFormatting sqref="B12:F12">
    <cfRule type="expression" dxfId="45" priority="2">
      <formula>MOD(ROW(),2)=0</formula>
    </cfRule>
  </conditionalFormatting>
  <dataValidations count="2">
    <dataValidation type="whole" allowBlank="1" showDropDown="1" showInputMessage="1" showErrorMessage="1" error="Please enter a valid Integer" sqref="B11:D11" xr:uid="{5B92045F-B8D8-4339-A14B-B5FF8245600F}">
      <formula1>-999999999999999</formula1>
      <formula2>999999999999999</formula2>
    </dataValidation>
    <dataValidation type="decimal" allowBlank="1" showDropDown="1" showInputMessage="1" showErrorMessage="1" error="Please enter a valid Monetary value" sqref="E11:F11" xr:uid="{52E872FF-7416-4391-9DCB-0E43D99E0FD1}">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08205-DDC8-42B7-8156-65EBBFC77732}">
  <sheetPr codeName="Sheet22"/>
  <dimension ref="A1:CV12"/>
  <sheetViews>
    <sheetView zoomScale="80" zoomScaleNormal="80" workbookViewId="0">
      <selection activeCell="B11" sqref="B11"/>
    </sheetView>
  </sheetViews>
  <sheetFormatPr defaultColWidth="15.453125" defaultRowHeight="14.5"/>
  <cols>
    <col min="1" max="1" width="21.54296875" style="54" customWidth="1"/>
    <col min="2" max="2" width="31.453125" style="12" bestFit="1" customWidth="1"/>
    <col min="3" max="3" width="31.54296875" style="93" bestFit="1" customWidth="1"/>
    <col min="4" max="4" width="27.7265625" style="93" bestFit="1" customWidth="1"/>
    <col min="5" max="5" width="28" style="12" bestFit="1" customWidth="1"/>
    <col min="6" max="6" width="33.54296875" style="12" bestFit="1" customWidth="1"/>
    <col min="7" max="16384" width="15.453125" style="12"/>
  </cols>
  <sheetData>
    <row r="1" spans="1:100" s="54" customFormat="1" ht="2.25" customHeight="1">
      <c r="A1" s="51"/>
      <c r="B1" s="179"/>
      <c r="C1" s="180"/>
      <c r="D1" s="179"/>
      <c r="E1" s="12"/>
      <c r="F1" s="12"/>
      <c r="G1" s="12"/>
      <c r="H1" s="12"/>
      <c r="I1" s="12"/>
      <c r="J1" s="12"/>
      <c r="K1" s="12"/>
      <c r="L1" s="12"/>
      <c r="M1" s="12"/>
      <c r="N1" s="12"/>
      <c r="O1" s="12"/>
      <c r="P1" s="12"/>
      <c r="Q1" s="12"/>
      <c r="R1" s="12"/>
      <c r="S1" s="12"/>
      <c r="T1" s="12"/>
      <c r="U1" s="12"/>
      <c r="V1" s="12"/>
      <c r="W1" s="12"/>
      <c r="X1" s="12"/>
      <c r="Y1" s="12"/>
    </row>
    <row r="2" spans="1:100" ht="75.75" customHeight="1">
      <c r="A2" s="170" t="s">
        <v>74</v>
      </c>
      <c r="B2" s="55" t="s">
        <v>274</v>
      </c>
      <c r="C2" s="177" t="s">
        <v>275</v>
      </c>
      <c r="D2" s="182"/>
      <c r="E2" s="177"/>
      <c r="F2" s="182"/>
      <c r="G2" s="13"/>
      <c r="H2" s="13"/>
      <c r="I2" s="13"/>
      <c r="J2" s="13"/>
      <c r="K2" s="13"/>
      <c r="L2" s="13"/>
      <c r="M2" s="13"/>
      <c r="N2" s="13"/>
      <c r="O2" s="13"/>
      <c r="P2" s="13"/>
      <c r="Q2" s="13"/>
      <c r="R2" s="13"/>
      <c r="S2" s="13"/>
      <c r="T2" s="13"/>
      <c r="U2" s="13"/>
      <c r="V2" s="13"/>
      <c r="W2" s="13"/>
      <c r="X2" s="13"/>
    </row>
    <row r="3" spans="1:100" s="57" customFormat="1" ht="76.5" customHeight="1">
      <c r="A3" s="170"/>
      <c r="B3" s="184" t="str">
        <f ca="1">IF(VLOOKUP(B2,DataQualityDashboard!$B:$K,4,FALSE)="No","Template not applicable, according to your reply to datapoint "&amp;VLOOKUP(B2,DataQualityDashboard!$B:$K,5,FALSE),"")</f>
        <v/>
      </c>
      <c r="C3" s="184"/>
      <c r="D3" s="184"/>
      <c r="E3" s="184"/>
      <c r="F3" s="184"/>
    </row>
    <row r="4" spans="1:100" s="54" customFormat="1" ht="24" customHeight="1">
      <c r="A4" s="58" t="s">
        <v>76</v>
      </c>
      <c r="B4" s="186" t="s">
        <v>276</v>
      </c>
      <c r="C4" s="186"/>
      <c r="D4" s="186"/>
      <c r="E4" s="187"/>
      <c r="F4" s="188"/>
      <c r="G4" s="13"/>
      <c r="H4" s="13"/>
      <c r="I4" s="13"/>
      <c r="J4" s="13"/>
      <c r="K4" s="13"/>
      <c r="L4" s="12"/>
      <c r="M4" s="12"/>
      <c r="N4" s="12"/>
      <c r="O4" s="12"/>
      <c r="P4" s="12"/>
      <c r="Q4" s="12"/>
    </row>
    <row r="5" spans="1:100" s="13" customFormat="1" ht="78.75" customHeight="1">
      <c r="A5" s="3" t="s">
        <v>80</v>
      </c>
      <c r="B5" s="109" t="s">
        <v>277</v>
      </c>
      <c r="C5" s="109" t="s">
        <v>278</v>
      </c>
      <c r="D5" s="109" t="s">
        <v>279</v>
      </c>
      <c r="E5" s="110" t="s">
        <v>280</v>
      </c>
      <c r="F5" s="114" t="s">
        <v>281</v>
      </c>
    </row>
    <row r="6" spans="1:100" ht="21" customHeight="1">
      <c r="A6" s="3" t="s">
        <v>107</v>
      </c>
      <c r="B6" s="68" t="s">
        <v>108</v>
      </c>
      <c r="C6" s="69" t="s">
        <v>109</v>
      </c>
      <c r="D6" s="69" t="s">
        <v>110</v>
      </c>
      <c r="E6" s="112" t="s">
        <v>111</v>
      </c>
      <c r="F6" s="125" t="s">
        <v>112</v>
      </c>
      <c r="G6" s="13"/>
      <c r="H6" s="13"/>
      <c r="I6" s="13"/>
      <c r="J6" s="13"/>
      <c r="K6" s="13"/>
    </row>
    <row r="7" spans="1:100" s="14" customFormat="1" ht="15" customHeight="1">
      <c r="A7" s="3" t="s">
        <v>137</v>
      </c>
      <c r="B7" s="76" t="s">
        <v>177</v>
      </c>
      <c r="C7" s="76" t="s">
        <v>177</v>
      </c>
      <c r="D7" s="76" t="s">
        <v>177</v>
      </c>
      <c r="E7" s="77" t="s">
        <v>177</v>
      </c>
      <c r="F7" s="81" t="s">
        <v>177</v>
      </c>
      <c r="G7" s="13"/>
      <c r="H7" s="13"/>
      <c r="I7" s="13"/>
      <c r="J7" s="13"/>
      <c r="K7" s="13"/>
      <c r="L7" s="12"/>
      <c r="M7" s="12"/>
      <c r="N7" s="12"/>
      <c r="O7" s="12"/>
      <c r="P7" s="12"/>
      <c r="Q7" s="12"/>
    </row>
    <row r="8" spans="1:100" ht="15" customHeight="1">
      <c r="A8" s="3" t="s">
        <v>138</v>
      </c>
      <c r="B8" s="76" t="s">
        <v>178</v>
      </c>
      <c r="C8" s="76" t="s">
        <v>178</v>
      </c>
      <c r="D8" s="76" t="s">
        <v>189</v>
      </c>
      <c r="E8" s="77" t="s">
        <v>189</v>
      </c>
      <c r="F8" s="81" t="s">
        <v>189</v>
      </c>
      <c r="G8" s="13"/>
      <c r="H8" s="13"/>
      <c r="I8" s="13"/>
      <c r="J8" s="13"/>
      <c r="K8" s="13"/>
    </row>
    <row r="9" spans="1:100" ht="20.149999999999999" customHeight="1">
      <c r="A9" s="7" t="s">
        <v>144</v>
      </c>
      <c r="B9" s="76"/>
      <c r="C9" s="76"/>
      <c r="D9" s="76"/>
      <c r="E9" s="77"/>
      <c r="F9" s="81"/>
      <c r="G9" s="13"/>
      <c r="H9" s="13"/>
      <c r="I9" s="13"/>
      <c r="J9" s="13"/>
      <c r="K9" s="13"/>
    </row>
    <row r="10" spans="1:100" s="13" customFormat="1" ht="98.25" customHeight="1">
      <c r="A10" s="3" t="s">
        <v>145</v>
      </c>
      <c r="B10" s="83" t="str">
        <f>IFERROR(LOOKUP(2, 1/((Validations_ext!$B$2:$B$1922=$B$2)*(Validations_ext!$C$2:$C$1922=$B6)), Validations_ext!$J$2:$J$1922), "OK")</f>
        <v>OK</v>
      </c>
      <c r="C10" s="83" t="str">
        <f>IFERROR(LOOKUP(2, 1/((Validations_ext!$B$2:$B$1922=$B$2)*(Validations_ext!$C$2:$C$1922=$C6)), Validations_ext!$J$2:$J$1922), "OK")</f>
        <v>OK</v>
      </c>
      <c r="D10" s="83" t="str">
        <f>IFERROR(LOOKUP(2, 1/((Validations_ext!$B$2:$B$1922=$B$2)*(Validations_ext!$C$2:$C$1922=$D6)), Validations_ext!$J$2:$J$1922), "OK")</f>
        <v>OK</v>
      </c>
      <c r="E10" s="85" t="str">
        <f>IFERROR(LOOKUP(2, 1/((Validations_ext!$B$2:$B$1922=$B$2)*(Validations_ext!$C$2:$C$1922=$E6)), Validations_ext!$J$2:$J$1922), "OK")</f>
        <v>OK</v>
      </c>
      <c r="F10" s="89" t="str">
        <f>IFERROR(LOOKUP(2, 1/((Validations_ext!$B$2:$B$1922=$B$2)*(Validations_ext!$C$2:$C$1922=$F6)), Validations_ext!$J$2:$J$1922), "OK")</f>
        <v>OK</v>
      </c>
      <c r="L10" s="12"/>
      <c r="M10" s="12"/>
      <c r="N10" s="12"/>
      <c r="O10" s="12"/>
      <c r="P10" s="12"/>
      <c r="Q10" s="12"/>
      <c r="R10" s="12"/>
      <c r="S10" s="12"/>
      <c r="T10" s="12"/>
    </row>
    <row r="11" spans="1:100" ht="31.5" customHeight="1">
      <c r="A11" s="2" t="s">
        <v>146</v>
      </c>
      <c r="B11" s="4"/>
      <c r="C11" s="4"/>
      <c r="D11" s="5"/>
      <c r="E11" s="5"/>
      <c r="F11" s="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C12" s="12"/>
      <c r="D12" s="12"/>
    </row>
  </sheetData>
  <sheetProtection algorithmName="SHA-512" hashValue="Q9kYXWvRjYQYdemrUydhKWZcd/oSG1DEhW46MVN+EnHt+hjpmQOr23nNJqpCTCPjRYCglLNqZJyuAdrziICHuQ==" saltValue="BCmvAsL7Lc2SrRrO1aXdUQ==" spinCount="100000" sheet="1" objects="1" scenarios="1" formatColumns="0" formatRows="0" autoFilter="0"/>
  <mergeCells count="5">
    <mergeCell ref="B1:D1"/>
    <mergeCell ref="B4:F4"/>
    <mergeCell ref="C2:F2"/>
    <mergeCell ref="A2:A3"/>
    <mergeCell ref="B3:F3"/>
  </mergeCells>
  <conditionalFormatting sqref="B3">
    <cfRule type="containsText" dxfId="44" priority="1" operator="containsText" text="not applicable">
      <formula>NOT(ISERROR(SEARCH("not applicable",B3)))</formula>
    </cfRule>
  </conditionalFormatting>
  <conditionalFormatting sqref="B10:F10">
    <cfRule type="expression" dxfId="43" priority="4">
      <formula>ISNUMBER(SEARCH("error",B10))</formula>
    </cfRule>
  </conditionalFormatting>
  <conditionalFormatting sqref="B12:F12">
    <cfRule type="expression" dxfId="42" priority="2">
      <formula>MOD(ROW(),2)=0</formula>
    </cfRule>
  </conditionalFormatting>
  <dataValidations count="2">
    <dataValidation type="whole" allowBlank="1" showDropDown="1" showInputMessage="1" showErrorMessage="1" error="Please enter a valid Integer" sqref="B11:C11" xr:uid="{1DB1C6BD-4970-4726-BE43-3D5FE1A8FD25}">
      <formula1>-999999999999999</formula1>
      <formula2>999999999999999</formula2>
    </dataValidation>
    <dataValidation type="decimal" allowBlank="1" showDropDown="1" showInputMessage="1" showErrorMessage="1" error="Please enter a valid Monetary value" sqref="D11:F11" xr:uid="{5FC21FD4-7E24-4323-9B9D-DBCD7EA228D8}">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1EB35-CA1F-44A3-A71C-EEB8ACF7765E}">
  <sheetPr codeName="Sheet23"/>
  <dimension ref="A1:CV14"/>
  <sheetViews>
    <sheetView zoomScale="80" zoomScaleNormal="80" workbookViewId="0">
      <selection activeCell="B11" sqref="B11"/>
    </sheetView>
  </sheetViews>
  <sheetFormatPr defaultColWidth="15.453125" defaultRowHeight="14.5"/>
  <cols>
    <col min="1" max="1" width="21.54296875" style="54" customWidth="1"/>
    <col min="2" max="2" width="27.7265625" style="12" customWidth="1"/>
    <col min="3" max="4" width="23.81640625" style="93" customWidth="1"/>
    <col min="5" max="5" width="23.81640625" style="12" customWidth="1"/>
    <col min="6" max="16384" width="15.453125" style="12"/>
  </cols>
  <sheetData>
    <row r="1" spans="1:100" s="54" customFormat="1" ht="2.25" customHeight="1">
      <c r="A1" s="51"/>
      <c r="C1" s="128"/>
      <c r="D1" s="12"/>
      <c r="E1" s="12"/>
      <c r="F1" s="12"/>
      <c r="G1" s="12"/>
      <c r="H1" s="12"/>
      <c r="I1" s="12"/>
      <c r="J1" s="12"/>
      <c r="K1" s="12"/>
      <c r="L1" s="12"/>
      <c r="M1" s="12"/>
      <c r="N1" s="12"/>
      <c r="O1" s="12"/>
      <c r="P1" s="12"/>
      <c r="Q1" s="12"/>
      <c r="R1" s="12"/>
      <c r="S1" s="12"/>
      <c r="T1" s="12"/>
      <c r="U1" s="12"/>
      <c r="V1" s="12"/>
    </row>
    <row r="2" spans="1:100" ht="75.75" customHeight="1">
      <c r="A2" s="170" t="s">
        <v>74</v>
      </c>
      <c r="B2" s="55" t="s">
        <v>282</v>
      </c>
      <c r="C2" s="177" t="s">
        <v>283</v>
      </c>
      <c r="D2" s="182"/>
      <c r="E2" s="177"/>
      <c r="G2" s="13"/>
      <c r="H2" s="13"/>
      <c r="I2" s="13"/>
      <c r="J2" s="13"/>
      <c r="K2" s="13"/>
      <c r="L2" s="13"/>
      <c r="M2" s="13"/>
      <c r="N2" s="13"/>
      <c r="O2" s="13"/>
      <c r="P2" s="13"/>
      <c r="Q2" s="13"/>
      <c r="R2" s="13"/>
      <c r="S2" s="13"/>
      <c r="T2" s="13"/>
      <c r="U2" s="13"/>
    </row>
    <row r="3" spans="1:100" s="57" customFormat="1" ht="76.5" customHeight="1">
      <c r="A3" s="170"/>
      <c r="B3" s="184" t="str">
        <f ca="1">IF(VLOOKUP(B2,DataQualityDashboard!$B:$K,4,FALSE)="No","Template not applicable, according to your reply to datapoint "&amp;VLOOKUP(B2,DataQualityDashboard!$B:$K,5,FALSE),"")</f>
        <v/>
      </c>
      <c r="C3" s="191"/>
      <c r="D3" s="191"/>
      <c r="E3" s="191"/>
      <c r="F3" s="113"/>
    </row>
    <row r="4" spans="1:100" s="54" customFormat="1" ht="24" customHeight="1">
      <c r="A4" s="58" t="s">
        <v>76</v>
      </c>
      <c r="B4" s="60" t="s">
        <v>100</v>
      </c>
      <c r="C4" s="12"/>
      <c r="D4" s="12"/>
      <c r="E4" s="12"/>
      <c r="F4" s="12"/>
      <c r="G4" s="12"/>
      <c r="H4" s="12"/>
      <c r="I4" s="12"/>
      <c r="J4" s="12"/>
      <c r="K4" s="12"/>
      <c r="L4" s="12"/>
      <c r="M4" s="12"/>
      <c r="N4" s="12"/>
      <c r="O4" s="12"/>
      <c r="P4" s="12"/>
      <c r="Q4" s="12"/>
      <c r="R4" s="12"/>
      <c r="S4" s="12"/>
      <c r="T4" s="12"/>
    </row>
    <row r="5" spans="1:100" s="13" customFormat="1" ht="78.75" customHeight="1">
      <c r="A5" s="3" t="s">
        <v>80</v>
      </c>
      <c r="B5" s="109" t="s">
        <v>284</v>
      </c>
      <c r="C5" s="129"/>
      <c r="D5" s="130"/>
      <c r="E5" s="130"/>
    </row>
    <row r="6" spans="1:100" ht="21" customHeight="1">
      <c r="A6" s="3" t="s">
        <v>107</v>
      </c>
      <c r="B6" s="68" t="s">
        <v>108</v>
      </c>
      <c r="C6" s="131"/>
      <c r="D6" s="132"/>
      <c r="E6" s="132"/>
    </row>
    <row r="7" spans="1:100" s="14" customFormat="1" ht="15" customHeight="1">
      <c r="A7" s="3" t="s">
        <v>137</v>
      </c>
      <c r="B7" s="76" t="s">
        <v>177</v>
      </c>
      <c r="C7" s="12"/>
      <c r="D7" s="12"/>
      <c r="E7" s="12"/>
      <c r="F7" s="12"/>
      <c r="G7" s="12"/>
      <c r="H7" s="12"/>
      <c r="I7" s="12"/>
      <c r="J7" s="12"/>
      <c r="K7" s="12"/>
      <c r="L7" s="12"/>
      <c r="M7" s="12"/>
      <c r="N7" s="12"/>
      <c r="O7" s="12"/>
      <c r="P7" s="12"/>
      <c r="Q7" s="12"/>
      <c r="R7" s="12"/>
      <c r="S7" s="12"/>
      <c r="T7" s="12"/>
    </row>
    <row r="8" spans="1:100" ht="15" customHeight="1">
      <c r="A8" s="3" t="s">
        <v>138</v>
      </c>
      <c r="B8" s="76" t="s">
        <v>178</v>
      </c>
      <c r="C8" s="12"/>
      <c r="D8" s="12"/>
    </row>
    <row r="9" spans="1:100" ht="20.149999999999999" customHeight="1">
      <c r="A9" s="7" t="s">
        <v>144</v>
      </c>
      <c r="B9" s="76"/>
      <c r="C9" s="12"/>
      <c r="D9" s="12"/>
    </row>
    <row r="10" spans="1:100" s="13" customFormat="1" ht="98.25" customHeight="1">
      <c r="A10" s="3" t="s">
        <v>145</v>
      </c>
      <c r="B10" s="121" t="str">
        <f>IFERROR(LOOKUP(2, 1/((Validations_ext!$B$2:$B$1922=$B$2)*(Validations_ext!$C$2:$C$1922=$B6)), Validations_ext!$J$2:$J$1922), "OK")</f>
        <v>OK</v>
      </c>
      <c r="C10" s="12"/>
      <c r="D10" s="12"/>
      <c r="E10" s="12"/>
      <c r="F10" s="12"/>
      <c r="G10" s="12"/>
      <c r="H10" s="12"/>
      <c r="I10" s="12"/>
      <c r="J10" s="12"/>
      <c r="K10" s="12"/>
      <c r="L10" s="12"/>
      <c r="M10" s="12"/>
      <c r="N10" s="12"/>
      <c r="O10" s="12"/>
      <c r="P10" s="12"/>
      <c r="Q10" s="12"/>
      <c r="R10" s="12"/>
      <c r="S10" s="12"/>
      <c r="T10" s="12"/>
      <c r="U10" s="12"/>
      <c r="V10" s="12"/>
      <c r="W10" s="12"/>
    </row>
    <row r="11" spans="1:100" ht="31.5" customHeight="1">
      <c r="A11" s="2" t="s">
        <v>146</v>
      </c>
      <c r="B11" s="4"/>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C12" s="12"/>
      <c r="D12" s="12"/>
    </row>
    <row r="13" spans="1:100">
      <c r="C13" s="12"/>
      <c r="D13" s="12"/>
    </row>
    <row r="14" spans="1:100">
      <c r="C14" s="12"/>
      <c r="D14" s="12"/>
    </row>
  </sheetData>
  <sheetProtection algorithmName="SHA-512" hashValue="eZrk2VtpqihOB9KBmzMEf2Gbf/HAs8ejKknP1Q2J25uPszBL4zN3FLvVtlp/dWcaHGYlFhU6xLFBt5AYm7Z37A==" saltValue="IPozHGOtbyoS2/q6xo+MyA==" spinCount="100000" sheet="1" objects="1" scenarios="1" formatColumns="0" formatRows="0" autoFilter="0"/>
  <mergeCells count="3">
    <mergeCell ref="C2:E2"/>
    <mergeCell ref="A2:A3"/>
    <mergeCell ref="B3:E3"/>
  </mergeCells>
  <conditionalFormatting sqref="B3">
    <cfRule type="containsText" dxfId="41" priority="1" operator="containsText" text="not applicable">
      <formula>NOT(ISERROR(SEARCH("not applicable",B3)))</formula>
    </cfRule>
  </conditionalFormatting>
  <conditionalFormatting sqref="B10">
    <cfRule type="expression" dxfId="40" priority="3">
      <formula>ISNUMBER(SEARCH("error",B10))</formula>
    </cfRule>
  </conditionalFormatting>
  <conditionalFormatting sqref="B12">
    <cfRule type="expression" dxfId="39" priority="2">
      <formula>MOD(ROW(),2)=0</formula>
    </cfRule>
  </conditionalFormatting>
  <dataValidations count="1">
    <dataValidation type="whole" allowBlank="1" showDropDown="1" showInputMessage="1" showErrorMessage="1" error="Please enter a valid Integer" sqref="B11" xr:uid="{84FF93D6-32E7-4EA7-B2BE-D2602650FDD1}">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69F28-9004-49D4-B7B2-16A0DEEF4085}">
  <sheetPr codeName="Sheet24"/>
  <dimension ref="A1:CV14"/>
  <sheetViews>
    <sheetView zoomScale="80" zoomScaleNormal="80" workbookViewId="0">
      <selection activeCell="B11" sqref="B11"/>
    </sheetView>
  </sheetViews>
  <sheetFormatPr defaultColWidth="15.453125" defaultRowHeight="14.5"/>
  <cols>
    <col min="1" max="1" width="21.54296875" style="54" customWidth="1"/>
    <col min="2" max="2" width="30.81640625" style="12" bestFit="1" customWidth="1"/>
    <col min="3" max="4" width="23.81640625" style="93" customWidth="1"/>
    <col min="5" max="5" width="23.81640625" style="12" customWidth="1"/>
    <col min="6" max="16384" width="15.453125" style="12"/>
  </cols>
  <sheetData>
    <row r="1" spans="1:100" s="54" customFormat="1" ht="2.25" customHeight="1">
      <c r="A1" s="51"/>
      <c r="C1" s="128"/>
      <c r="D1" s="12"/>
      <c r="E1" s="12"/>
      <c r="F1" s="12"/>
      <c r="G1" s="12"/>
      <c r="H1" s="12"/>
      <c r="I1" s="12"/>
      <c r="J1" s="12"/>
      <c r="K1" s="12"/>
      <c r="L1" s="12"/>
      <c r="M1" s="12"/>
      <c r="N1" s="12"/>
      <c r="O1" s="12"/>
      <c r="P1" s="12"/>
      <c r="Q1" s="12"/>
      <c r="R1" s="12"/>
      <c r="S1" s="12"/>
      <c r="T1" s="12"/>
      <c r="U1" s="12"/>
      <c r="V1" s="12"/>
    </row>
    <row r="2" spans="1:100" ht="75.75" customHeight="1">
      <c r="A2" s="170" t="s">
        <v>74</v>
      </c>
      <c r="B2" s="55" t="s">
        <v>285</v>
      </c>
      <c r="C2" s="177" t="s">
        <v>286</v>
      </c>
      <c r="D2" s="182"/>
      <c r="E2" s="177"/>
      <c r="G2" s="13"/>
      <c r="H2" s="13"/>
      <c r="I2" s="13"/>
      <c r="J2" s="13"/>
      <c r="K2" s="13"/>
      <c r="L2" s="13"/>
      <c r="M2" s="13"/>
      <c r="N2" s="13"/>
      <c r="O2" s="13"/>
      <c r="P2" s="13"/>
      <c r="Q2" s="13"/>
      <c r="R2" s="13"/>
      <c r="S2" s="13"/>
      <c r="T2" s="13"/>
      <c r="U2" s="13"/>
    </row>
    <row r="3" spans="1:100" s="57" customFormat="1" ht="76.5" customHeight="1">
      <c r="A3" s="170"/>
      <c r="B3" s="184" t="str">
        <f ca="1">IF(VLOOKUP(B2,DataQualityDashboard!$B:$K,4,FALSE)="No","Template not applicable, according to your reply to datapoint "&amp;VLOOKUP(B2,DataQualityDashboard!$B:$K,5,FALSE),"")</f>
        <v/>
      </c>
      <c r="C3" s="191"/>
      <c r="D3" s="191"/>
      <c r="E3" s="191"/>
    </row>
    <row r="4" spans="1:100" s="54" customFormat="1" ht="24" customHeight="1">
      <c r="A4" s="58" t="s">
        <v>76</v>
      </c>
      <c r="B4" s="60" t="s">
        <v>286</v>
      </c>
      <c r="C4" s="12"/>
      <c r="D4" s="12"/>
      <c r="E4" s="12"/>
      <c r="F4" s="12"/>
      <c r="G4" s="12"/>
      <c r="H4" s="12"/>
      <c r="I4" s="12"/>
      <c r="J4" s="12"/>
      <c r="K4" s="12"/>
      <c r="L4" s="12"/>
      <c r="M4" s="12"/>
      <c r="N4" s="12"/>
      <c r="O4" s="12"/>
      <c r="P4" s="12"/>
      <c r="Q4" s="12"/>
      <c r="R4" s="12"/>
      <c r="S4" s="12"/>
      <c r="T4" s="12"/>
    </row>
    <row r="5" spans="1:100" s="13" customFormat="1" ht="78.75" customHeight="1">
      <c r="A5" s="3" t="s">
        <v>80</v>
      </c>
      <c r="B5" s="109" t="s">
        <v>287</v>
      </c>
      <c r="C5" s="129"/>
      <c r="D5" s="130"/>
      <c r="E5" s="130"/>
    </row>
    <row r="6" spans="1:100" ht="21" customHeight="1">
      <c r="A6" s="3" t="s">
        <v>107</v>
      </c>
      <c r="B6" s="68" t="s">
        <v>108</v>
      </c>
      <c r="C6" s="131"/>
      <c r="D6" s="132"/>
      <c r="E6" s="132"/>
    </row>
    <row r="7" spans="1:100" s="14" customFormat="1" ht="15" customHeight="1">
      <c r="A7" s="3" t="s">
        <v>137</v>
      </c>
      <c r="B7" s="76" t="s">
        <v>176</v>
      </c>
      <c r="C7" s="12"/>
      <c r="D7" s="12"/>
      <c r="E7" s="12"/>
      <c r="F7" s="12"/>
      <c r="G7" s="12"/>
      <c r="H7" s="12"/>
      <c r="I7" s="12"/>
      <c r="J7" s="12"/>
      <c r="K7" s="12"/>
      <c r="L7" s="12"/>
      <c r="M7" s="12"/>
      <c r="N7" s="12"/>
      <c r="O7" s="12"/>
      <c r="P7" s="12"/>
      <c r="Q7" s="12"/>
      <c r="R7" s="12"/>
      <c r="S7" s="12"/>
      <c r="T7" s="12"/>
    </row>
    <row r="8" spans="1:100" ht="15" customHeight="1">
      <c r="A8" s="3" t="s">
        <v>138</v>
      </c>
      <c r="B8" s="76" t="s">
        <v>178</v>
      </c>
      <c r="C8" s="12"/>
      <c r="D8" s="12"/>
    </row>
    <row r="9" spans="1:100" ht="20.149999999999999" customHeight="1">
      <c r="A9" s="7" t="s">
        <v>144</v>
      </c>
      <c r="B9" s="76"/>
      <c r="C9" s="12"/>
      <c r="D9" s="12"/>
    </row>
    <row r="10" spans="1:100" s="13" customFormat="1" ht="98.25" customHeight="1">
      <c r="A10" s="3" t="s">
        <v>145</v>
      </c>
      <c r="B10" s="121" t="str">
        <f>IFERROR(LOOKUP(2, 1/((Validations_ext!$B$2:$B$1922=$B$2)*(Validations_ext!$C$2:$C$1922=$B6)), Validations_ext!$J$2:$J$1922), "OK")</f>
        <v>OK</v>
      </c>
      <c r="C10" s="12"/>
      <c r="D10" s="12"/>
      <c r="E10" s="12"/>
      <c r="F10" s="12"/>
      <c r="G10" s="12"/>
      <c r="H10" s="12"/>
      <c r="I10" s="12"/>
      <c r="J10" s="12"/>
      <c r="K10" s="12"/>
      <c r="L10" s="12"/>
      <c r="M10" s="12"/>
      <c r="N10" s="12"/>
      <c r="O10" s="12"/>
      <c r="P10" s="12"/>
      <c r="Q10" s="12"/>
      <c r="R10" s="12"/>
      <c r="S10" s="12"/>
      <c r="T10" s="12"/>
      <c r="U10" s="12"/>
      <c r="V10" s="12"/>
      <c r="W10" s="12"/>
    </row>
    <row r="11" spans="1:100" ht="31.5" customHeight="1">
      <c r="A11" s="2" t="s">
        <v>146</v>
      </c>
      <c r="B11" s="4"/>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C12" s="12"/>
      <c r="D12" s="12"/>
    </row>
    <row r="13" spans="1:100">
      <c r="C13" s="12"/>
      <c r="D13" s="12"/>
    </row>
    <row r="14" spans="1:100">
      <c r="C14" s="12"/>
      <c r="D14" s="12"/>
    </row>
  </sheetData>
  <sheetProtection algorithmName="SHA-512" hashValue="RDGQvizut8Fh3Mp0EHu1zQ//ZGeTU4h/CmmtUD5JWwBDHH/IS3b3hu2yhDBMW77AchJQwx7LTkaGky23tKHvfA==" saltValue="VHwMOsMtxLJh56bIkGuDGw==" spinCount="100000" sheet="1" objects="1" scenarios="1" formatColumns="0" formatRows="0" autoFilter="0"/>
  <mergeCells count="3">
    <mergeCell ref="C2:E2"/>
    <mergeCell ref="A2:A3"/>
    <mergeCell ref="B3:E3"/>
  </mergeCells>
  <conditionalFormatting sqref="B3">
    <cfRule type="containsText" dxfId="38" priority="1" operator="containsText" text="not applicable">
      <formula>NOT(ISERROR(SEARCH("not applicable",B3)))</formula>
    </cfRule>
  </conditionalFormatting>
  <conditionalFormatting sqref="B10">
    <cfRule type="expression" dxfId="37" priority="3">
      <formula>ISNUMBER(SEARCH("error",B10))</formula>
    </cfRule>
  </conditionalFormatting>
  <conditionalFormatting sqref="B12">
    <cfRule type="expression" dxfId="36" priority="2">
      <formula>MOD(ROW(),2)=0</formula>
    </cfRule>
  </conditionalFormatting>
  <dataValidations count="1">
    <dataValidation type="whole" allowBlank="1" showDropDown="1" showInputMessage="1" showErrorMessage="1" error="Please enter a valid Integer" sqref="B11" xr:uid="{ED19913E-B6F8-4542-9ECA-5013D18027FD}">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EA28F-15FF-4678-896C-A9BEA481EEC1}">
  <sheetPr codeName="Sheet25"/>
  <dimension ref="A1:CV14"/>
  <sheetViews>
    <sheetView zoomScale="80" zoomScaleNormal="80" workbookViewId="0">
      <selection activeCell="B11" sqref="B11"/>
    </sheetView>
  </sheetViews>
  <sheetFormatPr defaultColWidth="15.453125" defaultRowHeight="14.5"/>
  <cols>
    <col min="1" max="1" width="21.54296875" style="54" customWidth="1"/>
    <col min="2" max="2" width="27.7265625" style="12" customWidth="1"/>
    <col min="3" max="3" width="27.7265625" style="93" customWidth="1"/>
    <col min="4" max="4" width="23.81640625" style="93" customWidth="1"/>
    <col min="5" max="5" width="23.81640625" style="12" customWidth="1"/>
    <col min="6" max="16384" width="15.453125" style="12"/>
  </cols>
  <sheetData>
    <row r="1" spans="1:100" s="54" customFormat="1" ht="2.25" customHeight="1">
      <c r="A1" s="51"/>
      <c r="C1" s="128"/>
      <c r="D1" s="12"/>
      <c r="E1" s="12"/>
      <c r="F1" s="12"/>
      <c r="G1" s="12"/>
      <c r="H1" s="12"/>
      <c r="I1" s="12"/>
      <c r="J1" s="12"/>
      <c r="K1" s="12"/>
      <c r="L1" s="12"/>
      <c r="M1" s="12"/>
      <c r="N1" s="12"/>
      <c r="O1" s="12"/>
      <c r="P1" s="12"/>
      <c r="Q1" s="12"/>
      <c r="R1" s="12"/>
      <c r="S1" s="12"/>
      <c r="T1" s="12"/>
      <c r="U1" s="12"/>
      <c r="V1" s="12"/>
    </row>
    <row r="2" spans="1:100" ht="75.75" customHeight="1">
      <c r="A2" s="170" t="s">
        <v>74</v>
      </c>
      <c r="B2" s="55" t="s">
        <v>288</v>
      </c>
      <c r="C2" s="192" t="s">
        <v>289</v>
      </c>
      <c r="D2" s="192"/>
      <c r="E2" s="192"/>
      <c r="F2" s="192"/>
      <c r="G2" s="192"/>
      <c r="H2" s="192"/>
      <c r="I2" s="192"/>
      <c r="J2" s="13"/>
      <c r="K2" s="13"/>
      <c r="L2" s="13"/>
      <c r="M2" s="13"/>
      <c r="N2" s="13"/>
      <c r="O2" s="13"/>
      <c r="P2" s="13"/>
      <c r="Q2" s="13"/>
      <c r="R2" s="13"/>
      <c r="S2" s="13"/>
      <c r="T2" s="13"/>
      <c r="U2" s="13"/>
    </row>
    <row r="3" spans="1:100" s="57" customFormat="1" ht="76.5" customHeight="1">
      <c r="A3" s="170"/>
      <c r="B3" s="184" t="str">
        <f ca="1">IF(VLOOKUP(B2,DataQualityDashboard!$B:$K,4,FALSE)="No","Template not applicable, according to your reply to datapoint "&amp;VLOOKUP(B2,DataQualityDashboard!$B:$K,5,FALSE),"")</f>
        <v/>
      </c>
      <c r="C3" s="184"/>
      <c r="D3" s="184"/>
      <c r="E3" s="184"/>
      <c r="F3" s="184"/>
      <c r="G3" s="184"/>
      <c r="H3" s="184"/>
      <c r="I3" s="184"/>
    </row>
    <row r="4" spans="1:100" s="54" customFormat="1" ht="66" customHeight="1">
      <c r="A4" s="58" t="s">
        <v>76</v>
      </c>
      <c r="B4" s="175" t="s">
        <v>289</v>
      </c>
      <c r="C4" s="169"/>
      <c r="D4" s="12"/>
      <c r="E4" s="12"/>
      <c r="F4" s="12"/>
      <c r="G4" s="12"/>
      <c r="H4" s="12"/>
      <c r="I4" s="12"/>
      <c r="J4" s="12"/>
      <c r="K4" s="12"/>
      <c r="L4" s="12"/>
      <c r="M4" s="12"/>
      <c r="N4" s="12"/>
      <c r="O4" s="12"/>
      <c r="P4" s="12"/>
      <c r="Q4" s="12"/>
      <c r="R4" s="12"/>
      <c r="S4" s="12"/>
      <c r="T4" s="12"/>
    </row>
    <row r="5" spans="1:100" s="13" customFormat="1" ht="78.75" customHeight="1">
      <c r="A5" s="3" t="s">
        <v>80</v>
      </c>
      <c r="B5" s="110" t="s">
        <v>290</v>
      </c>
      <c r="C5" s="114" t="s">
        <v>291</v>
      </c>
      <c r="D5" s="129"/>
      <c r="E5" s="130"/>
    </row>
    <row r="6" spans="1:100" ht="21" customHeight="1">
      <c r="A6" s="3" t="s">
        <v>107</v>
      </c>
      <c r="B6" s="70" t="s">
        <v>108</v>
      </c>
      <c r="C6" s="125" t="s">
        <v>109</v>
      </c>
      <c r="D6" s="131"/>
      <c r="E6" s="132"/>
    </row>
    <row r="7" spans="1:100" s="14" customFormat="1" ht="15" customHeight="1">
      <c r="A7" s="3" t="s">
        <v>137</v>
      </c>
      <c r="B7" s="77" t="s">
        <v>176</v>
      </c>
      <c r="C7" s="81" t="s">
        <v>176</v>
      </c>
      <c r="D7" s="12"/>
      <c r="E7" s="12"/>
      <c r="F7" s="12"/>
      <c r="G7" s="12"/>
      <c r="H7" s="12"/>
      <c r="I7" s="12"/>
      <c r="J7" s="12"/>
      <c r="K7" s="12"/>
      <c r="L7" s="12"/>
      <c r="M7" s="12"/>
      <c r="N7" s="12"/>
      <c r="O7" s="12"/>
      <c r="P7" s="12"/>
      <c r="Q7" s="12"/>
      <c r="R7" s="12"/>
      <c r="S7" s="12"/>
      <c r="T7" s="12"/>
    </row>
    <row r="8" spans="1:100" ht="15" customHeight="1">
      <c r="A8" s="3" t="s">
        <v>138</v>
      </c>
      <c r="B8" s="77" t="s">
        <v>178</v>
      </c>
      <c r="C8" s="81" t="s">
        <v>189</v>
      </c>
      <c r="D8" s="12"/>
    </row>
    <row r="9" spans="1:100" ht="20.149999999999999" customHeight="1">
      <c r="A9" s="7" t="s">
        <v>144</v>
      </c>
      <c r="B9" s="77"/>
      <c r="C9" s="81"/>
      <c r="D9" s="12"/>
    </row>
    <row r="10" spans="1:100" s="13" customFormat="1" ht="98.25" customHeight="1">
      <c r="A10" s="3" t="s">
        <v>145</v>
      </c>
      <c r="B10" s="122" t="str">
        <f>IFERROR(LOOKUP(2, 1/((Validations_ext!$B$2:$B$1922=$B$2)*(Validations_ext!$C$2:$C$1922=$B6)), Validations_ext!$J$2:$J$1922), "OK")</f>
        <v>OK</v>
      </c>
      <c r="C10" s="89" t="str">
        <f>IFERROR(LOOKUP(2, 1/((Validations_ext!$B$2:$B$1922=$B$2)*(Validations_ext!$C$2:$C$1922=$C6)), Validations_ext!$J$2:$J$1922), "OK")</f>
        <v>OK</v>
      </c>
      <c r="D10" s="12"/>
      <c r="E10" s="12"/>
      <c r="F10" s="12"/>
      <c r="G10" s="12"/>
      <c r="H10" s="12"/>
      <c r="I10" s="12"/>
      <c r="J10" s="12"/>
      <c r="K10" s="12"/>
      <c r="L10" s="12"/>
      <c r="M10" s="12"/>
      <c r="N10" s="12"/>
      <c r="O10" s="12"/>
      <c r="P10" s="12"/>
      <c r="Q10" s="12"/>
      <c r="R10" s="12"/>
      <c r="S10" s="12"/>
      <c r="T10" s="12"/>
      <c r="U10" s="12"/>
      <c r="V10" s="12"/>
      <c r="W10" s="12"/>
    </row>
    <row r="11" spans="1:100" ht="31.5" customHeight="1">
      <c r="A11" s="2" t="s">
        <v>146</v>
      </c>
      <c r="B11" s="4"/>
      <c r="C11" s="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C12" s="12"/>
      <c r="D12" s="12"/>
    </row>
    <row r="13" spans="1:100">
      <c r="C13" s="12"/>
      <c r="D13" s="12"/>
    </row>
    <row r="14" spans="1:100">
      <c r="C14" s="12"/>
      <c r="D14" s="12"/>
    </row>
  </sheetData>
  <sheetProtection algorithmName="SHA-512" hashValue="MSsJt90gb6Qq+hU6JVsnljGzyI6IjO9FHp08GLJAt6DAPIkFjo16uVKYp7oVT0C9KrLwzkx30ZQMOWWcUGtnmQ==" saltValue="e77cUl2Esn/MRShkhbHw0w==" spinCount="100000" sheet="1" objects="1" scenarios="1" formatColumns="0" formatRows="0" autoFilter="0"/>
  <mergeCells count="4">
    <mergeCell ref="B4:C4"/>
    <mergeCell ref="A2:A3"/>
    <mergeCell ref="C2:I2"/>
    <mergeCell ref="B3:I3"/>
  </mergeCells>
  <phoneticPr fontId="4" type="noConversion"/>
  <conditionalFormatting sqref="B3">
    <cfRule type="containsText" dxfId="35" priority="1" operator="containsText" text="not applicable">
      <formula>NOT(ISERROR(SEARCH("not applicable",B3)))</formula>
    </cfRule>
  </conditionalFormatting>
  <conditionalFormatting sqref="B10:C10">
    <cfRule type="expression" dxfId="34" priority="3">
      <formula>ISNUMBER(SEARCH("error",B10))</formula>
    </cfRule>
  </conditionalFormatting>
  <conditionalFormatting sqref="B12:C12">
    <cfRule type="expression" dxfId="33" priority="2">
      <formula>MOD(ROW(),2)=0</formula>
    </cfRule>
  </conditionalFormatting>
  <dataValidations count="2">
    <dataValidation type="whole" allowBlank="1" showDropDown="1" showInputMessage="1" showErrorMessage="1" error="Please enter a valid Integer" sqref="B11" xr:uid="{CFD570D6-D8B6-463E-A112-B12493B43547}">
      <formula1>-999999999999999</formula1>
      <formula2>999999999999999</formula2>
    </dataValidation>
    <dataValidation type="decimal" allowBlank="1" showDropDown="1" showInputMessage="1" showErrorMessage="1" error="Please enter a valid Monetary value" sqref="C11" xr:uid="{DF12B9EB-6AD7-4D07-8CFA-0CBA8B633EC8}">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DB3EF-8A30-40B2-90CB-FA60A9EEF2C6}">
  <sheetPr codeName="Sheet2"/>
  <dimension ref="A1:AM12"/>
  <sheetViews>
    <sheetView zoomScale="80" zoomScaleNormal="80" workbookViewId="0">
      <selection activeCell="B11" sqref="B11"/>
    </sheetView>
  </sheetViews>
  <sheetFormatPr defaultColWidth="8.7265625" defaultRowHeight="14.5"/>
  <cols>
    <col min="1" max="1" width="21.54296875" style="12" customWidth="1"/>
    <col min="2" max="2" width="29.81640625" style="12" customWidth="1"/>
    <col min="3" max="7" width="27.7265625" style="93" customWidth="1"/>
    <col min="8" max="30" width="27.7265625" style="12" customWidth="1"/>
    <col min="31" max="16384" width="8.7265625" style="12"/>
  </cols>
  <sheetData>
    <row r="1" spans="1:39" s="54" customFormat="1" ht="2.25" customHeight="1">
      <c r="A1" s="51"/>
      <c r="B1" s="171"/>
      <c r="C1" s="172"/>
      <c r="D1" s="171"/>
      <c r="E1" s="171"/>
      <c r="F1" s="171"/>
      <c r="G1" s="52"/>
      <c r="H1" s="12"/>
      <c r="I1" s="12"/>
      <c r="J1" s="12"/>
      <c r="K1" s="53" t="s">
        <v>73</v>
      </c>
      <c r="L1" s="12"/>
      <c r="M1" s="12"/>
      <c r="N1" s="12"/>
      <c r="O1" s="12"/>
      <c r="P1" s="12"/>
      <c r="Q1" s="12"/>
      <c r="R1" s="12"/>
      <c r="S1" s="12"/>
      <c r="T1" s="12"/>
      <c r="U1" s="12"/>
      <c r="V1" s="12"/>
      <c r="W1" s="12"/>
      <c r="X1" s="12"/>
      <c r="Y1" s="12"/>
      <c r="Z1" s="12"/>
      <c r="AA1" s="12"/>
      <c r="AB1" s="12"/>
      <c r="AC1" s="12"/>
      <c r="AD1" s="12"/>
      <c r="AE1" s="12"/>
      <c r="AF1" s="12"/>
      <c r="AG1" s="12"/>
      <c r="AH1" s="12"/>
      <c r="AI1" s="12"/>
    </row>
    <row r="2" spans="1:39" ht="75.75" customHeight="1">
      <c r="A2" s="170" t="s">
        <v>74</v>
      </c>
      <c r="B2" s="55" t="s">
        <v>75</v>
      </c>
      <c r="C2" s="177" t="s">
        <v>14</v>
      </c>
      <c r="D2" s="177"/>
      <c r="E2" s="177"/>
      <c r="F2" s="177"/>
      <c r="G2" s="177"/>
      <c r="H2" s="177"/>
      <c r="I2" s="177"/>
      <c r="J2" s="177"/>
      <c r="K2" s="177"/>
      <c r="L2" s="13"/>
      <c r="M2" s="13"/>
      <c r="N2" s="13"/>
      <c r="O2" s="13"/>
      <c r="P2" s="13"/>
      <c r="Q2" s="13"/>
      <c r="R2" s="13"/>
      <c r="S2" s="13"/>
      <c r="T2" s="13"/>
      <c r="U2" s="13"/>
      <c r="V2" s="13"/>
      <c r="W2" s="13"/>
      <c r="X2" s="13"/>
      <c r="Y2" s="13"/>
      <c r="Z2" s="13"/>
      <c r="AA2" s="13"/>
      <c r="AB2" s="13"/>
      <c r="AC2" s="13"/>
      <c r="AD2" s="13"/>
      <c r="AE2" s="13"/>
      <c r="AF2" s="13"/>
      <c r="AG2" s="13"/>
      <c r="AH2" s="13"/>
    </row>
    <row r="3" spans="1:39" s="57" customFormat="1" ht="76.5" customHeight="1">
      <c r="A3" s="170"/>
      <c r="B3" s="56"/>
    </row>
    <row r="4" spans="1:39" s="59" customFormat="1" ht="24" customHeight="1">
      <c r="A4" s="58" t="s">
        <v>76</v>
      </c>
      <c r="B4" s="175" t="s">
        <v>77</v>
      </c>
      <c r="C4" s="168"/>
      <c r="D4" s="168"/>
      <c r="E4" s="168"/>
      <c r="F4" s="168"/>
      <c r="G4" s="168"/>
      <c r="H4" s="178"/>
      <c r="I4" s="178"/>
      <c r="J4" s="173" t="s">
        <v>78</v>
      </c>
      <c r="K4" s="174"/>
      <c r="L4" s="174"/>
      <c r="M4" s="174"/>
      <c r="N4" s="174"/>
      <c r="O4" s="175"/>
      <c r="P4" s="176"/>
      <c r="Q4" s="167" t="s">
        <v>79</v>
      </c>
      <c r="R4" s="168"/>
      <c r="S4" s="168"/>
      <c r="T4" s="168"/>
      <c r="U4" s="168"/>
      <c r="V4" s="168"/>
      <c r="W4" s="168"/>
      <c r="X4" s="168"/>
      <c r="Y4" s="168"/>
      <c r="Z4" s="168"/>
      <c r="AA4" s="168"/>
      <c r="AB4" s="168"/>
      <c r="AC4" s="168"/>
      <c r="AD4" s="169"/>
      <c r="AE4" s="8"/>
      <c r="AF4" s="8"/>
      <c r="AG4" s="8"/>
      <c r="AH4" s="8"/>
      <c r="AI4" s="8"/>
    </row>
    <row r="5" spans="1:39" s="67" customFormat="1" ht="78.75" customHeight="1">
      <c r="A5" s="3" t="s">
        <v>80</v>
      </c>
      <c r="B5" s="60" t="s">
        <v>81</v>
      </c>
      <c r="C5" s="60" t="s">
        <v>82</v>
      </c>
      <c r="D5" s="60" t="s">
        <v>83</v>
      </c>
      <c r="E5" s="60" t="s">
        <v>84</v>
      </c>
      <c r="F5" s="60" t="s">
        <v>85</v>
      </c>
      <c r="G5" s="61" t="s">
        <v>86</v>
      </c>
      <c r="H5" s="62" t="s">
        <v>87</v>
      </c>
      <c r="I5" s="63" t="s">
        <v>88</v>
      </c>
      <c r="J5" s="64" t="s">
        <v>89</v>
      </c>
      <c r="K5" s="60" t="s">
        <v>22</v>
      </c>
      <c r="L5" s="60" t="s">
        <v>90</v>
      </c>
      <c r="M5" s="60" t="s">
        <v>91</v>
      </c>
      <c r="N5" s="60" t="s">
        <v>92</v>
      </c>
      <c r="O5" s="61" t="s">
        <v>93</v>
      </c>
      <c r="P5" s="65" t="s">
        <v>94</v>
      </c>
      <c r="Q5" s="66" t="s">
        <v>95</v>
      </c>
      <c r="R5" s="60" t="s">
        <v>96</v>
      </c>
      <c r="S5" s="60" t="s">
        <v>97</v>
      </c>
      <c r="T5" s="60" t="s">
        <v>98</v>
      </c>
      <c r="U5" s="60" t="s">
        <v>99</v>
      </c>
      <c r="V5" s="60" t="s">
        <v>43</v>
      </c>
      <c r="W5" s="60" t="s">
        <v>100</v>
      </c>
      <c r="X5" s="60" t="s">
        <v>101</v>
      </c>
      <c r="Y5" s="60" t="s">
        <v>102</v>
      </c>
      <c r="Z5" s="60" t="s">
        <v>103</v>
      </c>
      <c r="AA5" s="60" t="s">
        <v>104</v>
      </c>
      <c r="AB5" s="60" t="s">
        <v>105</v>
      </c>
      <c r="AC5" s="61" t="s">
        <v>57</v>
      </c>
      <c r="AD5" s="65" t="s">
        <v>106</v>
      </c>
    </row>
    <row r="6" spans="1:39" s="8" customFormat="1" ht="21" customHeight="1">
      <c r="A6" s="3" t="s">
        <v>107</v>
      </c>
      <c r="B6" s="68" t="s">
        <v>108</v>
      </c>
      <c r="C6" s="69" t="s">
        <v>109</v>
      </c>
      <c r="D6" s="69" t="s">
        <v>110</v>
      </c>
      <c r="E6" s="68" t="s">
        <v>111</v>
      </c>
      <c r="F6" s="69" t="s">
        <v>112</v>
      </c>
      <c r="G6" s="70" t="s">
        <v>113</v>
      </c>
      <c r="H6" s="71" t="s">
        <v>114</v>
      </c>
      <c r="I6" s="72" t="s">
        <v>115</v>
      </c>
      <c r="J6" s="73" t="s">
        <v>116</v>
      </c>
      <c r="K6" s="68" t="s">
        <v>117</v>
      </c>
      <c r="L6" s="69" t="s">
        <v>118</v>
      </c>
      <c r="M6" s="68" t="s">
        <v>119</v>
      </c>
      <c r="N6" s="69" t="s">
        <v>120</v>
      </c>
      <c r="O6" s="70" t="s">
        <v>121</v>
      </c>
      <c r="P6" s="74" t="s">
        <v>122</v>
      </c>
      <c r="Q6" s="75" t="s">
        <v>123</v>
      </c>
      <c r="R6" s="69" t="s">
        <v>124</v>
      </c>
      <c r="S6" s="68" t="s">
        <v>125</v>
      </c>
      <c r="T6" s="69" t="s">
        <v>126</v>
      </c>
      <c r="U6" s="68" t="s">
        <v>127</v>
      </c>
      <c r="V6" s="69" t="s">
        <v>128</v>
      </c>
      <c r="W6" s="68" t="s">
        <v>129</v>
      </c>
      <c r="X6" s="69" t="s">
        <v>130</v>
      </c>
      <c r="Y6" s="68" t="s">
        <v>131</v>
      </c>
      <c r="Z6" s="69" t="s">
        <v>132</v>
      </c>
      <c r="AA6" s="68" t="s">
        <v>133</v>
      </c>
      <c r="AB6" s="69" t="s">
        <v>134</v>
      </c>
      <c r="AC6" s="70" t="s">
        <v>135</v>
      </c>
      <c r="AD6" s="74" t="s">
        <v>136</v>
      </c>
    </row>
    <row r="7" spans="1:39" s="13" customFormat="1" ht="15" customHeight="1">
      <c r="A7" s="3" t="s">
        <v>137</v>
      </c>
      <c r="B7" s="76"/>
      <c r="C7" s="76"/>
      <c r="D7" s="76"/>
      <c r="E7" s="76"/>
      <c r="F7" s="76"/>
      <c r="G7" s="77"/>
      <c r="H7" s="78"/>
      <c r="I7" s="79"/>
      <c r="J7" s="80"/>
      <c r="K7" s="76"/>
      <c r="L7" s="76"/>
      <c r="M7" s="76"/>
      <c r="N7" s="76"/>
      <c r="O7" s="77"/>
      <c r="P7" s="81"/>
      <c r="Q7" s="82"/>
      <c r="R7" s="76"/>
      <c r="S7" s="76"/>
      <c r="T7" s="76"/>
      <c r="U7" s="76"/>
      <c r="V7" s="76"/>
      <c r="W7" s="76"/>
      <c r="X7" s="76"/>
      <c r="Y7" s="76"/>
      <c r="Z7" s="76"/>
      <c r="AA7" s="76"/>
      <c r="AB7" s="76"/>
      <c r="AC7" s="77"/>
      <c r="AD7" s="81"/>
      <c r="AE7" s="8"/>
      <c r="AF7" s="8"/>
      <c r="AG7" s="8"/>
      <c r="AH7" s="8"/>
      <c r="AI7" s="8"/>
      <c r="AJ7" s="8"/>
    </row>
    <row r="8" spans="1:39" s="8" customFormat="1" ht="15" customHeight="1">
      <c r="A8" s="3" t="s">
        <v>138</v>
      </c>
      <c r="B8" s="76" t="s">
        <v>139</v>
      </c>
      <c r="C8" s="76" t="s">
        <v>139</v>
      </c>
      <c r="D8" s="76" t="s">
        <v>139</v>
      </c>
      <c r="E8" s="76" t="s">
        <v>139</v>
      </c>
      <c r="F8" s="76" t="s">
        <v>140</v>
      </c>
      <c r="G8" s="77" t="s">
        <v>139</v>
      </c>
      <c r="H8" s="78" t="s">
        <v>141</v>
      </c>
      <c r="I8" s="79" t="s">
        <v>142</v>
      </c>
      <c r="J8" s="80" t="s">
        <v>143</v>
      </c>
      <c r="K8" s="76" t="s">
        <v>143</v>
      </c>
      <c r="L8" s="76" t="s">
        <v>143</v>
      </c>
      <c r="M8" s="76" t="s">
        <v>143</v>
      </c>
      <c r="N8" s="76" t="s">
        <v>143</v>
      </c>
      <c r="O8" s="77" t="s">
        <v>143</v>
      </c>
      <c r="P8" s="81" t="s">
        <v>143</v>
      </c>
      <c r="Q8" s="82" t="s">
        <v>143</v>
      </c>
      <c r="R8" s="76" t="s">
        <v>143</v>
      </c>
      <c r="S8" s="76" t="s">
        <v>143</v>
      </c>
      <c r="T8" s="76" t="s">
        <v>143</v>
      </c>
      <c r="U8" s="76" t="s">
        <v>143</v>
      </c>
      <c r="V8" s="76" t="s">
        <v>143</v>
      </c>
      <c r="W8" s="76" t="s">
        <v>143</v>
      </c>
      <c r="X8" s="76" t="s">
        <v>143</v>
      </c>
      <c r="Y8" s="76" t="s">
        <v>143</v>
      </c>
      <c r="Z8" s="76" t="s">
        <v>143</v>
      </c>
      <c r="AA8" s="76" t="s">
        <v>143</v>
      </c>
      <c r="AB8" s="76" t="s">
        <v>143</v>
      </c>
      <c r="AC8" s="77" t="s">
        <v>143</v>
      </c>
      <c r="AD8" s="81" t="s">
        <v>143</v>
      </c>
    </row>
    <row r="9" spans="1:39" s="8" customFormat="1" ht="20.149999999999999" customHeight="1">
      <c r="A9" s="7" t="s">
        <v>144</v>
      </c>
      <c r="B9" s="76"/>
      <c r="C9" s="76"/>
      <c r="D9" s="76"/>
      <c r="E9" s="76"/>
      <c r="F9" s="76"/>
      <c r="G9" s="77"/>
      <c r="H9" s="78"/>
      <c r="I9" s="79"/>
      <c r="J9" s="80"/>
      <c r="K9" s="76"/>
      <c r="L9" s="76"/>
      <c r="M9" s="76"/>
      <c r="N9" s="76"/>
      <c r="O9" s="77"/>
      <c r="P9" s="81"/>
      <c r="Q9" s="82"/>
      <c r="R9" s="76"/>
      <c r="S9" s="76"/>
      <c r="T9" s="76"/>
      <c r="U9" s="76"/>
      <c r="V9" s="76"/>
      <c r="W9" s="76"/>
      <c r="X9" s="76"/>
      <c r="Y9" s="76"/>
      <c r="Z9" s="76"/>
      <c r="AA9" s="76"/>
      <c r="AB9" s="76"/>
      <c r="AC9" s="77"/>
      <c r="AD9" s="81"/>
    </row>
    <row r="10" spans="1:39" s="13" customFormat="1" ht="98.25" customHeight="1">
      <c r="A10" s="3" t="s">
        <v>145</v>
      </c>
      <c r="B10" s="83" t="str">
        <f>IFERROR(LOOKUP(2, 1/((Validations_ext!$B$2:$B$1922=$B$2)*(Validations_ext!$C$2:$C$1922=$B6)), Validations_ext!$J$2:$J$1922), "OK")</f>
        <v>ERROR: at least one of the datapoints C0010 or C0020 needs to be filled out</v>
      </c>
      <c r="C10" s="83" t="str">
        <f>IFERROR(LOOKUP(2, 1/((Validations_ext!$B$2:$B$1922=$B$2)*(Validations_ext!$C$2:$C$1922=$C6)), Validations_ext!$J$2:$J$1922), "OK")</f>
        <v>ERROR: at least one of the datapoints C0010 or C0020 needs to be filled out</v>
      </c>
      <c r="D10" s="84" t="str">
        <f>IFERROR(LOOKUP(2, 1/((Validations_ext!$B$2:$B$1922=$B$2)*(Validations_ext!$C$2:$C$1922=$D6)), Validations_ext!$J$2:$J$1922), "OK")</f>
        <v>ERROR: C0030 is mandatory</v>
      </c>
      <c r="E10" s="84" t="str">
        <f>IFERROR(LOOKUP(2, 1/((Validations_ext!$B$2:$B$1922=$B$2)*(Validations_ext!$C$2:$C$1922=$E6)), Validations_ext!$J$2:$J$1922), "OK")</f>
        <v>OK</v>
      </c>
      <c r="F10" s="83" t="str" cm="1">
        <f t="array" aca="1" ref="F10" ca="1">IFERROR(LOOKUP(2, 1/((Validations_ext!$B$2:$B$1922=$B$2)*(Validations_ext!$C$2:$C$1922=$F6)), Validations_ext!$J$2:$J$1922), "OK")</f>
        <v>ERROR: C0050 is mandatory</v>
      </c>
      <c r="G10" s="85" t="str" cm="1">
        <f t="array" aca="1" ref="G10" ca="1">IFERROR(LOOKUP(2, 1/((Validations_ext!$B$2:$B$1922=$B$2)*(Validations_ext!$C$2:$C$1922=$G6)), Validations_ext!$J$2:$J$1922), "OK")</f>
        <v>OK</v>
      </c>
      <c r="H10" s="86" t="str">
        <f ca="1">IFERROR(LOOKUP(2, 1/((Validations_ext!$B$2:$B$1922=$B$2)*(Validations_ext!$C$2:$C$1922=$H6)), Validations_ext!$J$2:$J$1922), "OK")</f>
        <v>ERROR: C0070 is mandatory</v>
      </c>
      <c r="I10" s="87" t="str">
        <f ca="1">IFERROR(LOOKUP(2, 1/((Validations_ext!$B$2:$B$1922=$B$2)*(Validations_ext!$C$2:$C$1922=$I6)), Validations_ext!$J$2:$J$1922), "OK")</f>
        <v>ERROR: C0080 is mandatory</v>
      </c>
      <c r="J10" s="88" t="str">
        <f ca="1">IFERROR(LOOKUP(2, 1/((Validations_ext!$B$2:$B$1922=$B$2)*(Validations_ext!$C$2:$C$1922=$J6)), Validations_ext!$J$2:$J$1922), "OK")</f>
        <v>ERROR: C0090 is mandatory</v>
      </c>
      <c r="K10" s="83" t="str">
        <f ca="1">IFERROR(LOOKUP(2, 1/((Validations_ext!$B$2:$B$1922=$B$2)*(Validations_ext!$C$2:$C$1922=$K6)), Validations_ext!$J$2:$J$1922), "OK")</f>
        <v>ERROR: C0100 is mandatory</v>
      </c>
      <c r="L10" s="83" t="str">
        <f ca="1">IFERROR(LOOKUP(2, 1/((Validations_ext!$B$2:$B$1922=$B$2)*(Validations_ext!$C$2:$C$1922=$L6)), Validations_ext!$J$2:$J$1922), "OK")</f>
        <v>ERROR: C0110 is mandatory</v>
      </c>
      <c r="M10" s="83" t="str">
        <f ca="1">IFERROR(LOOKUP(2, 1/((Validations_ext!$B$2:$B$1922=$B$2)*(Validations_ext!$C$2:$C$1922=$M6)), Validations_ext!$J$2:$J$1922), "OK")</f>
        <v>ERROR: C0120 is mandatory</v>
      </c>
      <c r="N10" s="83" t="str">
        <f ca="1">IFERROR(LOOKUP(2, 1/((Validations_ext!$B$2:$B$1922=$B$2)*(Validations_ext!$C$2:$C$1922=$N6)), Validations_ext!$J$2:$J$1922), "OK")</f>
        <v>ERROR: C0130 is mandatory</v>
      </c>
      <c r="O10" s="85" t="str">
        <f ca="1">IFERROR(LOOKUP(2, 1/((Validations_ext!$B$2:$B$1922=$B$2)*(Validations_ext!$C$2:$C$1922=$O6)), Validations_ext!$J$2:$J$1922), "OK")</f>
        <v>ERROR: C0140 is mandatory</v>
      </c>
      <c r="P10" s="89" t="str">
        <f ca="1">IFERROR(LOOKUP(2, 1/((Validations_ext!$B$2:$B$1922=$B$2)*(Validations_ext!$C$2:$C$1922=$P6)), Validations_ext!$J$2:$J$1922), "OK")</f>
        <v>ERROR: C0150 is mandatory</v>
      </c>
      <c r="Q10" s="90" t="str">
        <f ca="1">IFERROR(LOOKUP(2, 1/((Validations_ext!$B$2:$B$1922=$B$2)*(Validations_ext!$C$2:$C$1922=$Q6)), Validations_ext!$J$2:$J$1922), "OK")</f>
        <v>ERROR: C0160 is mandatory</v>
      </c>
      <c r="R10" s="83" t="str">
        <f ca="1">IFERROR(LOOKUP(2, 1/((Validations_ext!$B$2:$B$1922=$B$2)*(Validations_ext!$C$2:$C$1922=$R6)), Validations_ext!$J$2:$J$1922), "OK")</f>
        <v>ERROR: C0170 is mandatory</v>
      </c>
      <c r="S10" s="83" t="str">
        <f ca="1">IFERROR(LOOKUP(2, 1/((Validations_ext!$B$2:$B$1922=$B$2)*(Validations_ext!$C$2:$C$1922=$S6)), Validations_ext!$J$2:$J$1922), "OK")</f>
        <v>ERROR: C0180 is mandatory</v>
      </c>
      <c r="T10" s="83" t="str">
        <f ca="1">IFERROR(LOOKUP(2, 1/((Validations_ext!$B$2:$B$1922=$B$2)*(Validations_ext!$C$2:$C$1922=$T6)), Validations_ext!$J$2:$J$1922), "OK")</f>
        <v>ERROR: C0190 is mandatory</v>
      </c>
      <c r="U10" s="83" t="str">
        <f ca="1">IFERROR(LOOKUP(2, 1/((Validations_ext!$B$2:$B$1922=$B$2)*(Validations_ext!$C$2:$C$1922=$U6)), Validations_ext!$J$2:$J$1922), "OK")</f>
        <v>ERROR: C0200 is mandatory</v>
      </c>
      <c r="V10" s="83" t="str">
        <f ca="1">IFERROR(LOOKUP(2, 1/((Validations_ext!$B$2:$B$1922=$B$2)*(Validations_ext!$C$2:$C$1922=$V6)), Validations_ext!$J$2:$J$1922), "OK")</f>
        <v>ERROR: C0210 is mandatory</v>
      </c>
      <c r="W10" s="83" t="str">
        <f ca="1">IFERROR(LOOKUP(2, 1/((Validations_ext!$B$2:$B$1922=$B$2)*(Validations_ext!$C$2:$C$1922=$W6)), Validations_ext!$J$2:$J$1922), "OK")</f>
        <v>ERROR: C0220 is mandatory</v>
      </c>
      <c r="X10" s="83" t="str" cm="1">
        <f t="array" aca="1" ref="X10" ca="1">IFERROR(LOOKUP(2, 1/((Validations_ext!$B$2:$B$1922=$B$2)*(Validations_ext!$C$2:$C$1922=$X6)), Validations_ext!$J$2:$J$1922), "OK")</f>
        <v>ERROR: C0230 is mandatory</v>
      </c>
      <c r="Y10" s="83" t="str">
        <f ca="1">IFERROR(LOOKUP(2, 1/((Validations_ext!$B$2:$B$1922=$B$2)*(Validations_ext!$C$2:$C$1922=$Y6)), Validations_ext!$J$2:$J$1922), "OK")</f>
        <v>ERROR: C0240 is mandatory</v>
      </c>
      <c r="Z10" s="83" t="str">
        <f ca="1">IFERROR(LOOKUP(2, 1/((Validations_ext!$B$2:$B$1922=$B$2)*(Validations_ext!$C$2:$C$1922=$Z6)), Validations_ext!$J$2:$J$1922), "OK")</f>
        <v>ERROR: C0250 is mandatory</v>
      </c>
      <c r="AA10" s="83" t="str">
        <f ca="1">IFERROR(LOOKUP(2, 1/((Validations_ext!$B$2:$B$1922=$B$2)*(Validations_ext!$C$2:$C$1922=$AA6)), Validations_ext!$J$2:$J$1922), "OK")</f>
        <v>ERROR: C0260 is mandatory</v>
      </c>
      <c r="AB10" s="83" t="str">
        <f ca="1">IFERROR(LOOKUP(2, 1/((Validations_ext!$B$2:$B$1922=$B$2)*(Validations_ext!$C$2:$C$1922=$AB6)), Validations_ext!$J$2:$J$1922), "OK")</f>
        <v>ERROR: C0270 is mandatory</v>
      </c>
      <c r="AC10" s="85" t="str">
        <f ca="1">IFERROR(LOOKUP(2, 1/((Validations_ext!$B$2:$B$1922=$B$2)*(Validations_ext!$C$2:$C$1922=$AC6)), Validations_ext!$J$2:$J$1922), "OK")</f>
        <v>ERROR: C0280 is mandatory</v>
      </c>
      <c r="AD10" s="89" t="str">
        <f ca="1">IFERROR(LOOKUP(2, 1/((Validations_ext!$B$2:$B$1922=$B$2)*(Validations_ext!$C$2:$C$1922=$AD6)), Validations_ext!$J$2:$J$1922), "OK")</f>
        <v>ERROR: C0290 is mandatory</v>
      </c>
      <c r="AE10" s="8"/>
      <c r="AF10" s="8"/>
      <c r="AG10" s="8"/>
      <c r="AH10" s="8"/>
      <c r="AI10" s="8"/>
      <c r="AJ10" s="8"/>
      <c r="AK10" s="8"/>
      <c r="AL10" s="8"/>
      <c r="AM10" s="8"/>
    </row>
    <row r="11" spans="1:39" s="92" customFormat="1" ht="31.5" customHeight="1">
      <c r="A11" s="2" t="s">
        <v>146</v>
      </c>
      <c r="B11" s="96"/>
      <c r="C11" s="96"/>
      <c r="D11" s="96"/>
      <c r="E11" s="96"/>
      <c r="F11" s="97"/>
      <c r="G11" s="96"/>
      <c r="H11" s="97"/>
      <c r="I11" s="97"/>
      <c r="J11" s="97"/>
      <c r="K11" s="97"/>
      <c r="L11" s="97"/>
      <c r="M11" s="97"/>
      <c r="N11" s="97"/>
      <c r="O11" s="97"/>
      <c r="P11" s="97"/>
      <c r="Q11" s="97"/>
      <c r="R11" s="97"/>
      <c r="S11" s="97"/>
      <c r="T11" s="97"/>
      <c r="U11" s="97"/>
      <c r="V11" s="97"/>
      <c r="W11" s="97"/>
      <c r="X11" s="97"/>
      <c r="Y11" s="97"/>
      <c r="Z11" s="97"/>
      <c r="AA11" s="97"/>
      <c r="AB11" s="97"/>
      <c r="AC11" s="97"/>
      <c r="AD11" s="97"/>
    </row>
    <row r="12" spans="1:39" ht="15" customHeight="1">
      <c r="A12" s="93"/>
      <c r="C12" s="12"/>
      <c r="D12" s="12"/>
      <c r="E12" s="12"/>
      <c r="F12" s="12"/>
      <c r="G12" s="12"/>
      <c r="H12" s="94"/>
      <c r="I12" s="94"/>
      <c r="R12" s="95"/>
    </row>
  </sheetData>
  <sheetProtection algorithmName="SHA-512" hashValue="S35BgFsiVCdXNvb36+IvuZSvbcD8QhtEhpE2k0Dm5fddgehUB/8FeTKOh9e5HlQuO18yERWhgKZTatrMZ9u9dw==" saltValue="1kvRqqyeRGzoIJW6S9UJUw==" spinCount="100000" sheet="1" objects="1" scenarios="1" formatColumns="0" formatRows="0" autoFilter="0"/>
  <mergeCells count="6">
    <mergeCell ref="Q4:AD4"/>
    <mergeCell ref="A2:A3"/>
    <mergeCell ref="B1:F1"/>
    <mergeCell ref="J4:P4"/>
    <mergeCell ref="C2:K2"/>
    <mergeCell ref="B4:I4"/>
  </mergeCells>
  <phoneticPr fontId="4" type="noConversion"/>
  <conditionalFormatting sqref="B10:AD10">
    <cfRule type="expression" dxfId="84" priority="2">
      <formula>ISNUMBER(SEARCH("error",B10))</formula>
    </cfRule>
  </conditionalFormatting>
  <conditionalFormatting sqref="B12:AD12">
    <cfRule type="expression" dxfId="83" priority="3">
      <formula>MOD(ROW(),2)=0</formula>
    </cfRule>
  </conditionalFormatting>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8FC64ADE-3E73-4EC9-A8DD-5BA1D5BD4741}">
          <x14:formula1>
            <xm:f>Lists!$M$2:$M$28</xm:f>
          </x14:formula1>
          <xm:sqref>H11</xm:sqref>
        </x14:dataValidation>
        <x14:dataValidation type="list" allowBlank="1" showInputMessage="1" showErrorMessage="1" xr:uid="{558C7A9D-74F2-428E-BCD8-C4FE2DC34CBE}">
          <x14:formula1>
            <xm:f>Lists!$Q$2:$Q$8</xm:f>
          </x14:formula1>
          <xm:sqref>I11</xm:sqref>
        </x14:dataValidation>
        <x14:dataValidation type="list" allowBlank="1" showInputMessage="1" showErrorMessage="1" xr:uid="{4C6F3658-1CDB-4D54-A8FF-87C1DEE89D63}">
          <x14:formula1>
            <xm:f>Lists!$Y$2:$Y$3</xm:f>
          </x14:formula1>
          <xm:sqref>J11 K11 L11 M11 N11 O11 P11 Q11 R11 S11 T11 U11 V11 W11 X11 Y11 Z11 AA11 AB11 AC11 AD11</xm:sqref>
        </x14:dataValidation>
        <x14:dataValidation type="list" allowBlank="1" showInputMessage="1" showErrorMessage="1" xr:uid="{47A4F3B2-B99D-48C0-8963-85A48180FFB6}">
          <x14:formula1>
            <xm:f>Lists!$I$2:$I$12</xm:f>
          </x14:formula1>
          <xm:sqref>F11</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A6A04-17F7-4558-AA82-E8022673BD21}">
  <sheetPr codeName="Sheet26"/>
  <dimension ref="A1:CV14"/>
  <sheetViews>
    <sheetView zoomScale="80" zoomScaleNormal="80" workbookViewId="0">
      <selection activeCell="B11" sqref="B11"/>
    </sheetView>
  </sheetViews>
  <sheetFormatPr defaultColWidth="15.453125" defaultRowHeight="14.5"/>
  <cols>
    <col min="1" max="1" width="21.54296875" style="54" customWidth="1"/>
    <col min="2" max="2" width="27.7265625" style="12" customWidth="1"/>
    <col min="3" max="4" width="27.7265625" style="93" customWidth="1"/>
    <col min="5" max="19" width="27.7265625" style="12" customWidth="1"/>
    <col min="20" max="16384" width="15.453125" style="12"/>
  </cols>
  <sheetData>
    <row r="1" spans="1:100" s="54" customFormat="1" ht="2.25" customHeight="1">
      <c r="A1" s="51"/>
      <c r="C1" s="128"/>
      <c r="D1" s="12"/>
      <c r="E1" s="12"/>
      <c r="F1" s="12"/>
      <c r="G1" s="12"/>
      <c r="H1" s="12"/>
      <c r="I1" s="12"/>
      <c r="J1" s="12"/>
      <c r="K1" s="12"/>
      <c r="L1" s="12"/>
      <c r="M1" s="12"/>
      <c r="N1" s="12"/>
      <c r="O1" s="12"/>
      <c r="P1" s="12"/>
      <c r="Q1" s="12"/>
      <c r="R1" s="12"/>
      <c r="S1" s="12"/>
      <c r="T1" s="12"/>
      <c r="U1" s="12"/>
      <c r="V1" s="12"/>
    </row>
    <row r="2" spans="1:100" ht="75.75" customHeight="1">
      <c r="A2" s="170" t="s">
        <v>74</v>
      </c>
      <c r="B2" s="55" t="s">
        <v>292</v>
      </c>
      <c r="C2" s="177" t="s">
        <v>293</v>
      </c>
      <c r="D2" s="182"/>
      <c r="E2" s="177"/>
      <c r="F2" s="182"/>
      <c r="G2" s="177"/>
      <c r="H2" s="182"/>
      <c r="I2" s="177"/>
      <c r="J2" s="182"/>
      <c r="K2" s="13"/>
      <c r="L2" s="13"/>
      <c r="M2" s="13"/>
      <c r="N2" s="13"/>
      <c r="O2" s="13"/>
      <c r="P2" s="13"/>
      <c r="Q2" s="13"/>
      <c r="R2" s="13"/>
      <c r="S2" s="13"/>
      <c r="T2" s="13"/>
      <c r="U2" s="13"/>
    </row>
    <row r="3" spans="1:100" s="57" customFormat="1" ht="76.5" customHeight="1">
      <c r="A3" s="170"/>
      <c r="B3" s="184" t="str">
        <f ca="1">IF(VLOOKUP(B2,DataQualityDashboard!$B:$K,4,FALSE)="No","Template not applicable, according to your reply to datapoint "&amp;VLOOKUP(B2,DataQualityDashboard!$B:$K,5,FALSE),"")</f>
        <v/>
      </c>
      <c r="C3" s="184"/>
      <c r="D3" s="184"/>
      <c r="E3" s="184"/>
      <c r="F3" s="184"/>
      <c r="G3" s="184"/>
      <c r="H3" s="184"/>
      <c r="I3" s="184"/>
      <c r="J3" s="184"/>
    </row>
    <row r="4" spans="1:100" s="54" customFormat="1" ht="24" customHeight="1">
      <c r="A4" s="58" t="s">
        <v>76</v>
      </c>
      <c r="B4" s="174" t="s">
        <v>294</v>
      </c>
      <c r="C4" s="174"/>
      <c r="D4" s="175"/>
      <c r="E4" s="176"/>
      <c r="F4" s="185" t="s">
        <v>295</v>
      </c>
      <c r="G4" s="174"/>
      <c r="H4" s="175"/>
      <c r="I4" s="176"/>
      <c r="J4" s="185" t="s">
        <v>296</v>
      </c>
      <c r="K4" s="174"/>
      <c r="L4" s="174"/>
      <c r="M4" s="175"/>
      <c r="N4" s="176"/>
      <c r="O4" s="185" t="s">
        <v>297</v>
      </c>
      <c r="P4" s="174"/>
      <c r="Q4" s="174"/>
      <c r="R4" s="175"/>
      <c r="S4" s="176"/>
      <c r="T4" s="12"/>
    </row>
    <row r="5" spans="1:100" s="13" customFormat="1" ht="78.75" customHeight="1">
      <c r="A5" s="3" t="s">
        <v>80</v>
      </c>
      <c r="B5" s="109" t="s">
        <v>298</v>
      </c>
      <c r="C5" s="109" t="s">
        <v>299</v>
      </c>
      <c r="D5" s="110" t="s">
        <v>300</v>
      </c>
      <c r="E5" s="114" t="s">
        <v>301</v>
      </c>
      <c r="F5" s="117" t="s">
        <v>302</v>
      </c>
      <c r="G5" s="109" t="s">
        <v>303</v>
      </c>
      <c r="H5" s="110" t="s">
        <v>304</v>
      </c>
      <c r="I5" s="114" t="s">
        <v>305</v>
      </c>
      <c r="J5" s="117" t="s">
        <v>306</v>
      </c>
      <c r="K5" s="109" t="s">
        <v>307</v>
      </c>
      <c r="L5" s="109" t="s">
        <v>308</v>
      </c>
      <c r="M5" s="110" t="s">
        <v>309</v>
      </c>
      <c r="N5" s="114" t="s">
        <v>310</v>
      </c>
      <c r="O5" s="117" t="s">
        <v>311</v>
      </c>
      <c r="P5" s="109" t="s">
        <v>312</v>
      </c>
      <c r="Q5" s="109" t="s">
        <v>313</v>
      </c>
      <c r="R5" s="110" t="s">
        <v>314</v>
      </c>
      <c r="S5" s="114" t="s">
        <v>315</v>
      </c>
    </row>
    <row r="6" spans="1:100" ht="21" customHeight="1">
      <c r="A6" s="3" t="s">
        <v>107</v>
      </c>
      <c r="B6" s="68" t="s">
        <v>108</v>
      </c>
      <c r="C6" s="68" t="s">
        <v>109</v>
      </c>
      <c r="D6" s="70" t="s">
        <v>110</v>
      </c>
      <c r="E6" s="125" t="s">
        <v>111</v>
      </c>
      <c r="F6" s="75" t="s">
        <v>112</v>
      </c>
      <c r="G6" s="68" t="s">
        <v>113</v>
      </c>
      <c r="H6" s="70" t="s">
        <v>114</v>
      </c>
      <c r="I6" s="125" t="s">
        <v>115</v>
      </c>
      <c r="J6" s="75" t="s">
        <v>116</v>
      </c>
      <c r="K6" s="68" t="s">
        <v>117</v>
      </c>
      <c r="L6" s="68" t="s">
        <v>118</v>
      </c>
      <c r="M6" s="70" t="s">
        <v>119</v>
      </c>
      <c r="N6" s="125" t="s">
        <v>120</v>
      </c>
      <c r="O6" s="75" t="s">
        <v>121</v>
      </c>
      <c r="P6" s="68" t="s">
        <v>122</v>
      </c>
      <c r="Q6" s="68" t="s">
        <v>123</v>
      </c>
      <c r="R6" s="70" t="s">
        <v>124</v>
      </c>
      <c r="S6" s="125" t="s">
        <v>125</v>
      </c>
    </row>
    <row r="7" spans="1:100" s="14" customFormat="1" ht="15" customHeight="1">
      <c r="A7" s="3" t="s">
        <v>137</v>
      </c>
      <c r="B7" s="76" t="s">
        <v>177</v>
      </c>
      <c r="C7" s="76" t="s">
        <v>177</v>
      </c>
      <c r="D7" s="77" t="s">
        <v>177</v>
      </c>
      <c r="E7" s="81" t="s">
        <v>177</v>
      </c>
      <c r="F7" s="82" t="s">
        <v>177</v>
      </c>
      <c r="G7" s="76" t="s">
        <v>177</v>
      </c>
      <c r="H7" s="77" t="s">
        <v>177</v>
      </c>
      <c r="I7" s="81" t="s">
        <v>177</v>
      </c>
      <c r="J7" s="82" t="s">
        <v>177</v>
      </c>
      <c r="K7" s="76" t="s">
        <v>177</v>
      </c>
      <c r="L7" s="76" t="s">
        <v>177</v>
      </c>
      <c r="M7" s="77" t="s">
        <v>177</v>
      </c>
      <c r="N7" s="81" t="s">
        <v>177</v>
      </c>
      <c r="O7" s="82" t="s">
        <v>177</v>
      </c>
      <c r="P7" s="76" t="s">
        <v>177</v>
      </c>
      <c r="Q7" s="76" t="s">
        <v>177</v>
      </c>
      <c r="R7" s="77" t="s">
        <v>177</v>
      </c>
      <c r="S7" s="81" t="s">
        <v>177</v>
      </c>
      <c r="T7" s="12"/>
    </row>
    <row r="8" spans="1:100" ht="15" customHeight="1">
      <c r="A8" s="3" t="s">
        <v>138</v>
      </c>
      <c r="B8" s="76" t="s">
        <v>189</v>
      </c>
      <c r="C8" s="76" t="s">
        <v>178</v>
      </c>
      <c r="D8" s="77" t="s">
        <v>178</v>
      </c>
      <c r="E8" s="81" t="s">
        <v>178</v>
      </c>
      <c r="F8" s="82" t="s">
        <v>189</v>
      </c>
      <c r="G8" s="76" t="s">
        <v>178</v>
      </c>
      <c r="H8" s="77" t="s">
        <v>178</v>
      </c>
      <c r="I8" s="81" t="s">
        <v>178</v>
      </c>
      <c r="J8" s="82" t="s">
        <v>189</v>
      </c>
      <c r="K8" s="76" t="s">
        <v>178</v>
      </c>
      <c r="L8" s="76" t="s">
        <v>178</v>
      </c>
      <c r="M8" s="77" t="s">
        <v>178</v>
      </c>
      <c r="N8" s="81" t="s">
        <v>178</v>
      </c>
      <c r="O8" s="82" t="s">
        <v>189</v>
      </c>
      <c r="P8" s="76" t="s">
        <v>178</v>
      </c>
      <c r="Q8" s="76" t="s">
        <v>178</v>
      </c>
      <c r="R8" s="77" t="s">
        <v>178</v>
      </c>
      <c r="S8" s="81" t="s">
        <v>178</v>
      </c>
    </row>
    <row r="9" spans="1:100" ht="20.149999999999999" customHeight="1">
      <c r="A9" s="7" t="s">
        <v>144</v>
      </c>
      <c r="B9" s="76"/>
      <c r="C9" s="76"/>
      <c r="D9" s="77"/>
      <c r="E9" s="81"/>
      <c r="F9" s="82"/>
      <c r="G9" s="76"/>
      <c r="H9" s="77"/>
      <c r="I9" s="81"/>
      <c r="J9" s="82"/>
      <c r="K9" s="76"/>
      <c r="L9" s="76"/>
      <c r="M9" s="77"/>
      <c r="N9" s="81"/>
      <c r="O9" s="82"/>
      <c r="P9" s="76"/>
      <c r="Q9" s="76"/>
      <c r="R9" s="77"/>
      <c r="S9" s="81"/>
    </row>
    <row r="10" spans="1:100" s="13" customFormat="1" ht="98.25" customHeight="1">
      <c r="A10" s="3" t="s">
        <v>145</v>
      </c>
      <c r="B10" s="83" t="str">
        <f>IFERROR(LOOKUP(2, 1/((Validations_ext!$B$2:$B$1922=$B$2)*(Validations_ext!$C$2:$C$1922=$B6)), Validations_ext!$J$2:$J$1922), "OK")</f>
        <v>OK</v>
      </c>
      <c r="C10" s="83" t="str">
        <f>IFERROR(LOOKUP(2, 1/((Validations_ext!$B$2:$B$1922=$B$2)*(Validations_ext!$C$2:$C$1922=$C6)), Validations_ext!$J$2:$J$1922), "OK")</f>
        <v>OK</v>
      </c>
      <c r="D10" s="85" t="str">
        <f>IFERROR(LOOKUP(2, 1/((Validations_ext!$B$2:$B$1922=$B$2)*(Validations_ext!$C$2:$C$1922=$D6)), Validations_ext!$J$2:$J$1922), "OK")</f>
        <v>OK</v>
      </c>
      <c r="E10" s="89" t="str">
        <f ca="1">IFERROR(LOOKUP(2, 1/((Validations_ext!$B$2:$B$1922=$B$2)*(Validations_ext!$C$2:$C$1922=$E6)), Validations_ext!$J$2:$J$1922), "OK")</f>
        <v>OK</v>
      </c>
      <c r="F10" s="90" t="str">
        <f>IFERROR(LOOKUP(2, 1/((Validations_ext!$B$2:$B$1922=$B$2)*(Validations_ext!$C$2:$C$1922=$F6)), Validations_ext!$J$2:$J$1922), "OK")</f>
        <v>OK</v>
      </c>
      <c r="G10" s="83" t="str">
        <f>IFERROR(LOOKUP(2, 1/((Validations_ext!$B$2:$B$1922=$B$2)*(Validations_ext!$C$2:$C$1922=$G6)), Validations_ext!$J$2:$J$1922), "OK")</f>
        <v>OK</v>
      </c>
      <c r="H10" s="85" t="str">
        <f>IFERROR(LOOKUP(2, 1/((Validations_ext!$B$2:$B$1922=$B$2)*(Validations_ext!$C$2:$C$1922=$H6)), Validations_ext!$J$2:$J$1922), "OK")</f>
        <v>OK</v>
      </c>
      <c r="I10" s="89" t="str">
        <f ca="1">IFERROR(LOOKUP(2, 1/((Validations_ext!$B$2:$B$1922=$B$2)*(Validations_ext!$C$2:$C$1922=$I6)), Validations_ext!$J$2:$J$1922), "OK")</f>
        <v>OK</v>
      </c>
      <c r="J10" s="90" t="str">
        <f>IFERROR(LOOKUP(2, 1/((Validations_ext!$B$2:$B$1922=$B$2)*(Validations_ext!$C$2:$C$1922=$J6)), Validations_ext!$J$2:$J$1922), "OK")</f>
        <v>OK</v>
      </c>
      <c r="K10" s="83" t="str">
        <f>IFERROR(LOOKUP(2, 1/((Validations_ext!$B$2:$B$1922=$B$2)*(Validations_ext!$C$2:$C$1922=$K6)), Validations_ext!$J$2:$J$1922), "OK")</f>
        <v>OK</v>
      </c>
      <c r="L10" s="83" t="str">
        <f>IFERROR(LOOKUP(2, 1/((Validations_ext!$B$2:$B$1922=$B$2)*(Validations_ext!$C$2:$C$1922=$L6)), Validations_ext!$J$2:$J$1922), "OK")</f>
        <v>OK</v>
      </c>
      <c r="M10" s="85" t="str">
        <f ca="1">IFERROR(LOOKUP(2, 1/((Validations_ext!$B$2:$B$1922=$B$2)*(Validations_ext!$C$2:$C$1922=$M6)), Validations_ext!$J$2:$J$1922), "OK")</f>
        <v>OK</v>
      </c>
      <c r="N10" s="89" t="str">
        <f ca="1">IFERROR(LOOKUP(2, 1/((Validations_ext!$B$2:$B$1922=$B$2)*(Validations_ext!$C$2:$C$1922=$N6)), Validations_ext!$J$2:$J$1922), "OK")</f>
        <v>OK</v>
      </c>
      <c r="O10" s="90" t="str">
        <f>IFERROR(LOOKUP(2, 1/((Validations_ext!$B$2:$B$1922=$B$2)*(Validations_ext!$C$2:$C$1922=$O6)), Validations_ext!$J$2:$J$1922), "OK")</f>
        <v>OK</v>
      </c>
      <c r="P10" s="83" t="str">
        <f>IFERROR(LOOKUP(2, 1/((Validations_ext!$B$2:$B$1922=$B$2)*(Validations_ext!$C$2:$C$1922=$P6)), Validations_ext!$J$2:$J$1922), "OK")</f>
        <v>OK</v>
      </c>
      <c r="Q10" s="83" t="str">
        <f>IFERROR(LOOKUP(2, 1/((Validations_ext!$B$2:$B$1922=$B$2)*(Validations_ext!$C$2:$C$1922=$Q6)), Validations_ext!$J$2:$J$1922), "OK")</f>
        <v>OK</v>
      </c>
      <c r="R10" s="85" t="str">
        <f ca="1">IFERROR(LOOKUP(2, 1/((Validations_ext!$B$2:$B$1922=$B$2)*(Validations_ext!$C$2:$C$1922=$R6)), Validations_ext!$J$2:$J$1922), "OK")</f>
        <v>OK</v>
      </c>
      <c r="S10" s="89" t="str">
        <f ca="1">IFERROR(LOOKUP(2, 1/((Validations_ext!$B$2:$B$1922=$B$2)*(Validations_ext!$C$2:$C$1922=$S6)), Validations_ext!$J$2:$J$1922), "OK")</f>
        <v>OK</v>
      </c>
      <c r="T10" s="12"/>
      <c r="U10" s="12"/>
      <c r="V10" s="12"/>
      <c r="W10" s="12"/>
    </row>
    <row r="11" spans="1:100" ht="31.5" customHeight="1">
      <c r="A11" s="2" t="s">
        <v>146</v>
      </c>
      <c r="B11" s="5"/>
      <c r="C11" s="4"/>
      <c r="D11" s="4"/>
      <c r="E11" s="4"/>
      <c r="F11" s="5"/>
      <c r="G11" s="4"/>
      <c r="H11" s="4"/>
      <c r="I11" s="4"/>
      <c r="J11" s="5"/>
      <c r="K11" s="4"/>
      <c r="L11" s="4"/>
      <c r="M11" s="4"/>
      <c r="N11" s="4"/>
      <c r="O11" s="5"/>
      <c r="P11" s="4"/>
      <c r="Q11" s="4"/>
      <c r="R11" s="4"/>
      <c r="S11" s="4"/>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C12" s="12"/>
      <c r="D12" s="12"/>
    </row>
    <row r="13" spans="1:100">
      <c r="C13" s="12"/>
      <c r="D13" s="12"/>
    </row>
    <row r="14" spans="1:100">
      <c r="C14" s="12"/>
      <c r="D14" s="12"/>
    </row>
  </sheetData>
  <sheetProtection algorithmName="SHA-512" hashValue="m7fQ7np6vepBscBhin40hgqZnnwgSfc033/VtKkJHJsRPtnDKzPL18gCG/nkSNLKl+e5OZE/jzHkAF80tdFggw==" saltValue="k/pmFsoIxPlzTNgfRifdXw==" spinCount="100000" sheet="1" objects="1" scenarios="1" formatColumns="0" formatRows="0" autoFilter="0"/>
  <mergeCells count="7">
    <mergeCell ref="A2:A3"/>
    <mergeCell ref="B4:E4"/>
    <mergeCell ref="F4:I4"/>
    <mergeCell ref="J4:N4"/>
    <mergeCell ref="O4:S4"/>
    <mergeCell ref="C2:J2"/>
    <mergeCell ref="B3:J3"/>
  </mergeCells>
  <phoneticPr fontId="4" type="noConversion"/>
  <conditionalFormatting sqref="B3">
    <cfRule type="containsText" dxfId="32" priority="1" operator="containsText" text="not applicable">
      <formula>NOT(ISERROR(SEARCH("not applicable",B3)))</formula>
    </cfRule>
  </conditionalFormatting>
  <conditionalFormatting sqref="B10:S10">
    <cfRule type="expression" dxfId="31" priority="3">
      <formula>ISNUMBER(SEARCH("error",B10))</formula>
    </cfRule>
  </conditionalFormatting>
  <conditionalFormatting sqref="B12:S12">
    <cfRule type="expression" dxfId="30" priority="2">
      <formula>MOD(ROW(),2)=0</formula>
    </cfRule>
  </conditionalFormatting>
  <dataValidations count="2">
    <dataValidation type="decimal" allowBlank="1" showDropDown="1" showInputMessage="1" showErrorMessage="1" error="Please enter a valid Monetary value" sqref="B11 O11 J11 F11" xr:uid="{6D5B1295-4D36-40C5-9A16-8A05780013AE}">
      <formula1>-999999999999999</formula1>
      <formula2>999999999999999</formula2>
    </dataValidation>
    <dataValidation type="whole" allowBlank="1" showDropDown="1" showInputMessage="1" showErrorMessage="1" error="Please enter a valid Integer" sqref="P11:S11 K11:N11 G11:I11 C11:E11" xr:uid="{1724ECCC-D63E-4E4F-AB4C-6D4B4FBC3305}">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312AC-4642-41C6-8938-E33E67B00BAF}">
  <sheetPr codeName="Sheet27"/>
  <dimension ref="A1:CV14"/>
  <sheetViews>
    <sheetView zoomScale="80" zoomScaleNormal="80" workbookViewId="0">
      <selection activeCell="B11" sqref="B11"/>
    </sheetView>
  </sheetViews>
  <sheetFormatPr defaultColWidth="15.453125" defaultRowHeight="14.5"/>
  <cols>
    <col min="1" max="1" width="21.54296875" style="54" customWidth="1"/>
    <col min="2" max="2" width="27.7265625" style="12" customWidth="1"/>
    <col min="3" max="3" width="30.54296875" style="93" bestFit="1" customWidth="1"/>
    <col min="4" max="4" width="27.7265625" style="93" customWidth="1"/>
    <col min="5" max="5" width="27.7265625" style="12" customWidth="1"/>
    <col min="6" max="6" width="28.453125" style="12" bestFit="1" customWidth="1"/>
    <col min="7" max="10" width="27.7265625" style="12" customWidth="1"/>
    <col min="11" max="16384" width="15.453125" style="12"/>
  </cols>
  <sheetData>
    <row r="1" spans="1:100" s="54" customFormat="1" ht="2.25" customHeight="1">
      <c r="A1" s="51"/>
      <c r="C1" s="128"/>
      <c r="D1" s="12"/>
      <c r="E1" s="12"/>
      <c r="F1" s="12"/>
      <c r="G1" s="12"/>
      <c r="H1" s="12"/>
      <c r="I1" s="12"/>
      <c r="J1" s="12"/>
    </row>
    <row r="2" spans="1:100" ht="75.75" customHeight="1">
      <c r="A2" s="170" t="s">
        <v>74</v>
      </c>
      <c r="B2" s="55" t="s">
        <v>316</v>
      </c>
      <c r="C2" s="177" t="s">
        <v>317</v>
      </c>
      <c r="D2" s="182"/>
      <c r="E2" s="177"/>
      <c r="F2" s="182"/>
      <c r="G2" s="177"/>
      <c r="H2" s="182"/>
      <c r="I2" s="177"/>
      <c r="J2" s="182"/>
    </row>
    <row r="3" spans="1:100" s="57" customFormat="1" ht="76.5" customHeight="1">
      <c r="A3" s="170"/>
      <c r="B3" s="184" t="str">
        <f ca="1">IF(VLOOKUP(B2,DataQualityDashboard!$B:$K,4,FALSE)="No","Template not applicable, according to your replies to datapoints "&amp;VLOOKUP(B2,DataQualityDashboard!$B:$K,5,FALSE),"")</f>
        <v/>
      </c>
      <c r="C3" s="184"/>
      <c r="D3" s="184"/>
      <c r="E3" s="184"/>
      <c r="F3" s="184"/>
      <c r="G3" s="184"/>
      <c r="H3" s="184"/>
      <c r="I3" s="184"/>
      <c r="J3" s="184"/>
    </row>
    <row r="4" spans="1:100" s="54" customFormat="1" ht="24" customHeight="1">
      <c r="A4" s="58" t="s">
        <v>76</v>
      </c>
      <c r="B4" s="174" t="s">
        <v>102</v>
      </c>
      <c r="C4" s="175"/>
      <c r="D4" s="176"/>
      <c r="E4" s="185" t="s">
        <v>103</v>
      </c>
      <c r="F4" s="174"/>
      <c r="G4" s="174"/>
      <c r="H4" s="174"/>
      <c r="I4" s="175"/>
      <c r="J4" s="176"/>
    </row>
    <row r="5" spans="1:100" s="13" customFormat="1" ht="78.75" customHeight="1">
      <c r="A5" s="3" t="s">
        <v>80</v>
      </c>
      <c r="B5" s="109" t="s">
        <v>318</v>
      </c>
      <c r="C5" s="110" t="s">
        <v>319</v>
      </c>
      <c r="D5" s="114" t="s">
        <v>320</v>
      </c>
      <c r="E5" s="117" t="s">
        <v>321</v>
      </c>
      <c r="F5" s="109" t="s">
        <v>322</v>
      </c>
      <c r="G5" s="109" t="s">
        <v>323</v>
      </c>
      <c r="H5" s="109" t="s">
        <v>324</v>
      </c>
      <c r="I5" s="110" t="s">
        <v>325</v>
      </c>
      <c r="J5" s="114" t="s">
        <v>326</v>
      </c>
    </row>
    <row r="6" spans="1:100" ht="21" customHeight="1">
      <c r="A6" s="3" t="s">
        <v>107</v>
      </c>
      <c r="B6" s="68" t="s">
        <v>108</v>
      </c>
      <c r="C6" s="70" t="s">
        <v>109</v>
      </c>
      <c r="D6" s="125" t="s">
        <v>110</v>
      </c>
      <c r="E6" s="75" t="s">
        <v>111</v>
      </c>
      <c r="F6" s="68" t="s">
        <v>112</v>
      </c>
      <c r="G6" s="68" t="s">
        <v>113</v>
      </c>
      <c r="H6" s="68" t="s">
        <v>114</v>
      </c>
      <c r="I6" s="70" t="s">
        <v>115</v>
      </c>
      <c r="J6" s="125" t="s">
        <v>116</v>
      </c>
    </row>
    <row r="7" spans="1:100" s="14" customFormat="1" ht="15" customHeight="1">
      <c r="A7" s="3" t="s">
        <v>137</v>
      </c>
      <c r="B7" s="76" t="s">
        <v>176</v>
      </c>
      <c r="C7" s="77" t="s">
        <v>176</v>
      </c>
      <c r="D7" s="81" t="s">
        <v>176</v>
      </c>
      <c r="E7" s="82" t="s">
        <v>176</v>
      </c>
      <c r="F7" s="76" t="s">
        <v>176</v>
      </c>
      <c r="G7" s="76" t="s">
        <v>176</v>
      </c>
      <c r="H7" s="76" t="s">
        <v>176</v>
      </c>
      <c r="I7" s="77" t="s">
        <v>176</v>
      </c>
      <c r="J7" s="81" t="s">
        <v>176</v>
      </c>
    </row>
    <row r="8" spans="1:100" ht="15" customHeight="1">
      <c r="A8" s="3" t="s">
        <v>138</v>
      </c>
      <c r="B8" s="76" t="s">
        <v>178</v>
      </c>
      <c r="C8" s="77" t="s">
        <v>178</v>
      </c>
      <c r="D8" s="81" t="s">
        <v>189</v>
      </c>
      <c r="E8" s="82" t="s">
        <v>178</v>
      </c>
      <c r="F8" s="76" t="s">
        <v>178</v>
      </c>
      <c r="G8" s="76" t="s">
        <v>178</v>
      </c>
      <c r="H8" s="76" t="s">
        <v>178</v>
      </c>
      <c r="I8" s="77" t="s">
        <v>189</v>
      </c>
      <c r="J8" s="81" t="s">
        <v>189</v>
      </c>
    </row>
    <row r="9" spans="1:100" ht="20.149999999999999" customHeight="1">
      <c r="A9" s="7" t="s">
        <v>144</v>
      </c>
      <c r="B9" s="76"/>
      <c r="C9" s="77"/>
      <c r="D9" s="81"/>
      <c r="E9" s="82"/>
      <c r="F9" s="76"/>
      <c r="G9" s="76"/>
      <c r="H9" s="76"/>
      <c r="I9" s="77"/>
      <c r="J9" s="81"/>
    </row>
    <row r="10" spans="1:100" s="13" customFormat="1" ht="98.25" customHeight="1">
      <c r="A10" s="3" t="s">
        <v>145</v>
      </c>
      <c r="B10" s="83" t="str">
        <f>IFERROR(LOOKUP(2, 1/((Validations_ext!$B$2:$B$1922=$B$2)*(Validations_ext!$C$2:$C$1922=$B6)), Validations_ext!$J$2:$J$1922), "OK")</f>
        <v>OK</v>
      </c>
      <c r="C10" s="85" t="str">
        <f>IFERROR(LOOKUP(2, 1/((Validations_ext!$B$2:$B$1922=$B$2)*(Validations_ext!$C$2:$C$1922=$C6)), Validations_ext!$J$2:$J$1922), "OK")</f>
        <v>OK</v>
      </c>
      <c r="D10" s="89" t="str">
        <f>IFERROR(LOOKUP(2, 1/((Validations_ext!$B$2:$B$1922=$B$2)*(Validations_ext!$C$2:$C$1922=$D6)), Validations_ext!$J$2:$J$1922), "OK")</f>
        <v>OK</v>
      </c>
      <c r="E10" s="90" t="str">
        <f>IFERROR(LOOKUP(2, 1/((Validations_ext!$B$2:$B$1922=$B$2)*(Validations_ext!$C$2:$C$1922=$E6)), Validations_ext!$J$2:$J$1922), "OK")</f>
        <v>OK</v>
      </c>
      <c r="F10" s="84" t="str">
        <f>IFERROR(LOOKUP(2, 1/((Validations_ext!$B$2:$B$1922=$B$2)*(Validations_ext!$C$2:$C$1922=$F6)), Validations_ext!$J$2:$J$1922), "OK")</f>
        <v>OK</v>
      </c>
      <c r="G10" s="83" t="str">
        <f>IFERROR(LOOKUP(2, 1/((Validations_ext!$B$2:$B$1922=$B$2)*(Validations_ext!$C$2:$C$1922=$G6)), Validations_ext!$J$2:$J$1922), "OK")</f>
        <v>OK</v>
      </c>
      <c r="H10" s="83" t="str">
        <f>IFERROR(LOOKUP(2, 1/((Validations_ext!$B$2:$B$1922=$B$2)*(Validations_ext!$C$2:$C$1922=$H6)), Validations_ext!$J$2:$J$1922), "OK")</f>
        <v>OK</v>
      </c>
      <c r="I10" s="85" t="str">
        <f>IFERROR(LOOKUP(2, 1/((Validations_ext!$B$2:$B$1922=$B$2)*(Validations_ext!$C$2:$C$1922=$I6)), Validations_ext!$J$2:$J$1922), "OK")</f>
        <v>OK</v>
      </c>
      <c r="J10" s="89" t="str">
        <f>IFERROR(LOOKUP(2, 1/((Validations_ext!$B$2:$B$1922=$B$2)*(Validations_ext!$C$2:$C$1922=$J6)), Validations_ext!$J$2:$J$1922), "OK")</f>
        <v>OK</v>
      </c>
    </row>
    <row r="11" spans="1:100" ht="31.5" customHeight="1">
      <c r="A11" s="2" t="s">
        <v>146</v>
      </c>
      <c r="B11" s="4"/>
      <c r="C11" s="4"/>
      <c r="D11" s="5"/>
      <c r="E11" s="4"/>
      <c r="F11" s="4"/>
      <c r="G11" s="4"/>
      <c r="H11" s="4"/>
      <c r="I11" s="5"/>
      <c r="J11" s="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C12" s="12"/>
      <c r="D12" s="12"/>
    </row>
    <row r="13" spans="1:100">
      <c r="C13" s="12"/>
      <c r="D13" s="12"/>
    </row>
    <row r="14" spans="1:100">
      <c r="C14" s="12"/>
      <c r="D14" s="12"/>
    </row>
  </sheetData>
  <sheetProtection algorithmName="SHA-512" hashValue="sebuu3TnbgPOZuLixrNRcyutddTgQ3Q8IRUH//wL7bOpbUOiLk8J12wEJBAGaRDYWPfryWB6/H9K/if2/5tL8w==" saltValue="Ta3rn6RlZrZvGUaev+wuCw==" spinCount="100000" sheet="1" objects="1" scenarios="1" formatColumns="0" formatRows="0" autoFilter="0"/>
  <mergeCells count="5">
    <mergeCell ref="C2:J2"/>
    <mergeCell ref="B4:D4"/>
    <mergeCell ref="E4:J4"/>
    <mergeCell ref="A2:A3"/>
    <mergeCell ref="B3:J3"/>
  </mergeCells>
  <phoneticPr fontId="4" type="noConversion"/>
  <conditionalFormatting sqref="B3">
    <cfRule type="containsText" dxfId="29" priority="1" operator="containsText" text="not applicable">
      <formula>NOT(ISERROR(SEARCH("not applicable",B3)))</formula>
    </cfRule>
  </conditionalFormatting>
  <conditionalFormatting sqref="B10:J10">
    <cfRule type="expression" dxfId="28" priority="11">
      <formula>ISNUMBER(SEARCH("error",B10))</formula>
    </cfRule>
  </conditionalFormatting>
  <conditionalFormatting sqref="B12:J12">
    <cfRule type="expression" dxfId="27" priority="2">
      <formula>MOD(ROW(),2)=0</formula>
    </cfRule>
  </conditionalFormatting>
  <dataValidations count="2">
    <dataValidation type="whole" allowBlank="1" showDropDown="1" showInputMessage="1" showErrorMessage="1" error="Please enter a valid Integer" sqref="E11:H11 B11:C11" xr:uid="{A3CD248C-EAA9-48D3-B3BA-94F0C94C06E4}">
      <formula1>-999999999999999</formula1>
      <formula2>999999999999999</formula2>
    </dataValidation>
    <dataValidation type="decimal" allowBlank="1" showDropDown="1" showInputMessage="1" showErrorMessage="1" error="Please enter a valid Monetary value" sqref="D11 I11:J11" xr:uid="{8F55309E-9736-437A-B01B-5257098283D6}">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0A62E-5F92-4EE1-901F-A90291EB9016}">
  <sheetPr codeName="Sheet28"/>
  <dimension ref="A1:CV12"/>
  <sheetViews>
    <sheetView zoomScale="80" zoomScaleNormal="80" workbookViewId="0">
      <selection activeCell="B11" sqref="B11"/>
    </sheetView>
  </sheetViews>
  <sheetFormatPr defaultColWidth="15.453125" defaultRowHeight="14.5"/>
  <cols>
    <col min="1" max="1" width="21.54296875" style="54" customWidth="1"/>
    <col min="2" max="2" width="27.7265625" style="12" customWidth="1"/>
    <col min="3" max="5" width="23.81640625" style="12" customWidth="1"/>
    <col min="6" max="16384" width="15.453125" style="12"/>
  </cols>
  <sheetData>
    <row r="1" spans="1:100" s="54" customFormat="1" ht="2.25" customHeight="1">
      <c r="A1" s="51"/>
      <c r="C1" s="133"/>
    </row>
    <row r="2" spans="1:100" ht="75.75" customHeight="1">
      <c r="A2" s="170" t="s">
        <v>74</v>
      </c>
      <c r="B2" s="55" t="s">
        <v>327</v>
      </c>
      <c r="C2" s="177" t="s">
        <v>328</v>
      </c>
      <c r="D2" s="182"/>
      <c r="E2" s="177"/>
    </row>
    <row r="3" spans="1:100" s="57" customFormat="1" ht="76.5" customHeight="1">
      <c r="A3" s="170"/>
      <c r="B3" s="184" t="str">
        <f ca="1">IF(VLOOKUP(B2,DataQualityDashboard!$B:$K,4,FALSE)="No","Template not applicable, according to your reply to datapoint "&amp;VLOOKUP(B2,DataQualityDashboard!$B:$K,5,FALSE),"")</f>
        <v/>
      </c>
      <c r="C3" s="191"/>
      <c r="D3" s="191"/>
      <c r="E3" s="191"/>
    </row>
    <row r="4" spans="1:100" s="54" customFormat="1" ht="24" customHeight="1">
      <c r="A4" s="58" t="s">
        <v>76</v>
      </c>
      <c r="B4" s="134"/>
    </row>
    <row r="5" spans="1:100" s="13" customFormat="1" ht="78.75" customHeight="1">
      <c r="A5" s="3" t="s">
        <v>80</v>
      </c>
      <c r="B5" s="109" t="s">
        <v>329</v>
      </c>
      <c r="C5" s="129"/>
      <c r="D5" s="130"/>
      <c r="E5" s="130"/>
    </row>
    <row r="6" spans="1:100" ht="21" customHeight="1">
      <c r="A6" s="3" t="s">
        <v>107</v>
      </c>
      <c r="B6" s="68" t="s">
        <v>108</v>
      </c>
      <c r="C6" s="131"/>
      <c r="D6" s="132"/>
      <c r="E6" s="132"/>
    </row>
    <row r="7" spans="1:100" s="14" customFormat="1" ht="15" customHeight="1">
      <c r="A7" s="3" t="s">
        <v>137</v>
      </c>
      <c r="B7" s="76" t="s">
        <v>176</v>
      </c>
    </row>
    <row r="8" spans="1:100" ht="15" customHeight="1">
      <c r="A8" s="3" t="s">
        <v>138</v>
      </c>
      <c r="B8" s="76" t="s">
        <v>178</v>
      </c>
    </row>
    <row r="9" spans="1:100" ht="20.149999999999999" customHeight="1">
      <c r="A9" s="7" t="s">
        <v>144</v>
      </c>
      <c r="B9" s="76"/>
    </row>
    <row r="10" spans="1:100" s="13" customFormat="1" ht="98.25" customHeight="1">
      <c r="A10" s="3" t="s">
        <v>145</v>
      </c>
      <c r="B10" s="83" t="str">
        <f>IFERROR(LOOKUP(2, 1/((Validations_ext!$B$2:$B$1922=$B$2)*(Validations_ext!$C$2:$C$1922=$B6)), Validations_ext!$J$2:$J$1922), "OK")</f>
        <v>OK</v>
      </c>
    </row>
    <row r="11" spans="1:100" ht="31.5" customHeight="1">
      <c r="A11" s="2" t="s">
        <v>146</v>
      </c>
      <c r="B11" s="4"/>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sheetData>
  <sheetProtection algorithmName="SHA-512" hashValue="vrZ7lMYzAbECcucIlMT7pMWUih56j0b3rjyn7JIdvKPiZtpiega1BTTscsiUpK+OP8NgQ9bziOBrv+Yr8WTHEA==" saltValue="D4HtOHcA1CMls9vap48NMQ==" spinCount="100000" sheet="1" objects="1" scenarios="1" formatColumns="0" formatRows="0" autoFilter="0"/>
  <mergeCells count="3">
    <mergeCell ref="C2:E2"/>
    <mergeCell ref="A2:A3"/>
    <mergeCell ref="B3:E3"/>
  </mergeCells>
  <conditionalFormatting sqref="B3">
    <cfRule type="containsText" dxfId="26" priority="1" operator="containsText" text="not applicable">
      <formula>NOT(ISERROR(SEARCH("not applicable",B3)))</formula>
    </cfRule>
  </conditionalFormatting>
  <conditionalFormatting sqref="B10">
    <cfRule type="expression" dxfId="25" priority="6">
      <formula>ISNUMBER(SEARCH("error",B10))</formula>
    </cfRule>
  </conditionalFormatting>
  <conditionalFormatting sqref="B12">
    <cfRule type="expression" dxfId="24" priority="2">
      <formula>MOD(ROW(),2)=0</formula>
    </cfRule>
  </conditionalFormatting>
  <dataValidations count="1">
    <dataValidation type="whole" allowBlank="1" showDropDown="1" showInputMessage="1" showErrorMessage="1" error="Please enter a valid Integer" sqref="B11" xr:uid="{9CBFCBA0-59D5-41CF-9D3D-96F4250FFFA0}">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04022-DE34-48F3-B44C-939F2CB1EB38}">
  <sheetPr codeName="Sheet29"/>
  <dimension ref="A1:CV14"/>
  <sheetViews>
    <sheetView zoomScale="80" zoomScaleNormal="80" workbookViewId="0">
      <selection activeCell="B11" sqref="B11"/>
    </sheetView>
  </sheetViews>
  <sheetFormatPr defaultColWidth="15.453125" defaultRowHeight="14.5"/>
  <cols>
    <col min="1" max="1" width="21.54296875" style="54" customWidth="1"/>
    <col min="2" max="2" width="27.7265625" style="12" customWidth="1"/>
    <col min="3" max="4" width="27.7265625" style="93" customWidth="1"/>
    <col min="5" max="5" width="27.7265625" style="12" customWidth="1"/>
    <col min="6" max="16384" width="15.453125" style="12"/>
  </cols>
  <sheetData>
    <row r="1" spans="1:100" s="54" customFormat="1" ht="2.25" customHeight="1">
      <c r="A1" s="51"/>
      <c r="C1" s="128"/>
      <c r="D1" s="12"/>
      <c r="E1" s="12"/>
    </row>
    <row r="2" spans="1:100" ht="75.75" customHeight="1">
      <c r="A2" s="170" t="s">
        <v>74</v>
      </c>
      <c r="B2" s="55" t="s">
        <v>330</v>
      </c>
      <c r="C2" s="177" t="s">
        <v>331</v>
      </c>
      <c r="D2" s="182"/>
      <c r="E2" s="177"/>
    </row>
    <row r="3" spans="1:100" s="57" customFormat="1" ht="76.5" customHeight="1">
      <c r="A3" s="170"/>
      <c r="B3" s="184" t="str">
        <f ca="1">IF(VLOOKUP(B2,DataQualityDashboard!$B:$K,4,FALSE)="No","Template not applicable, according to your reply to datapoint "&amp;VLOOKUP(B2,DataQualityDashboard!$B:$K,5,FALSE),"")</f>
        <v/>
      </c>
      <c r="C3" s="184"/>
      <c r="D3" s="184"/>
      <c r="E3" s="184"/>
    </row>
    <row r="4" spans="1:100" s="54" customFormat="1" ht="24" customHeight="1">
      <c r="A4" s="58" t="s">
        <v>76</v>
      </c>
      <c r="B4" s="174" t="s">
        <v>57</v>
      </c>
      <c r="C4" s="174"/>
      <c r="D4" s="175"/>
      <c r="E4" s="176"/>
    </row>
    <row r="5" spans="1:100" s="13" customFormat="1" ht="78.75" customHeight="1">
      <c r="A5" s="3" t="s">
        <v>80</v>
      </c>
      <c r="B5" s="109" t="s">
        <v>332</v>
      </c>
      <c r="C5" s="109" t="s">
        <v>333</v>
      </c>
      <c r="D5" s="110" t="s">
        <v>334</v>
      </c>
      <c r="E5" s="114" t="s">
        <v>335</v>
      </c>
    </row>
    <row r="6" spans="1:100" ht="21" customHeight="1">
      <c r="A6" s="3" t="s">
        <v>107</v>
      </c>
      <c r="B6" s="68" t="s">
        <v>108</v>
      </c>
      <c r="C6" s="68" t="s">
        <v>109</v>
      </c>
      <c r="D6" s="70" t="s">
        <v>110</v>
      </c>
      <c r="E6" s="125" t="s">
        <v>111</v>
      </c>
    </row>
    <row r="7" spans="1:100" s="14" customFormat="1" ht="15" customHeight="1">
      <c r="A7" s="3" t="s">
        <v>137</v>
      </c>
      <c r="B7" s="76" t="s">
        <v>177</v>
      </c>
      <c r="C7" s="76" t="s">
        <v>177</v>
      </c>
      <c r="D7" s="77" t="s">
        <v>177</v>
      </c>
      <c r="E7" s="81" t="s">
        <v>177</v>
      </c>
    </row>
    <row r="8" spans="1:100" ht="15" customHeight="1">
      <c r="A8" s="3" t="s">
        <v>138</v>
      </c>
      <c r="B8" s="76" t="s">
        <v>189</v>
      </c>
      <c r="C8" s="76" t="s">
        <v>178</v>
      </c>
      <c r="D8" s="77" t="s">
        <v>178</v>
      </c>
      <c r="E8" s="81" t="s">
        <v>178</v>
      </c>
    </row>
    <row r="9" spans="1:100" ht="20.149999999999999" customHeight="1">
      <c r="A9" s="7" t="s">
        <v>144</v>
      </c>
      <c r="B9" s="76"/>
      <c r="C9" s="76"/>
      <c r="D9" s="77"/>
      <c r="E9" s="81"/>
    </row>
    <row r="10" spans="1:100" s="13" customFormat="1" ht="98.25" customHeight="1">
      <c r="A10" s="3" t="s">
        <v>145</v>
      </c>
      <c r="B10" s="121" t="str">
        <f>IFERROR(LOOKUP(2, 1/((Validations_ext!$B$2:$B$1922=$B$2)*(Validations_ext!$C$2:$C$1922=$B6)), Validations_ext!$J$2:$J$1922), "OK")</f>
        <v>OK</v>
      </c>
      <c r="C10" s="121" t="str">
        <f>IFERROR(LOOKUP(2, 1/((Validations_ext!$B$2:$B$1922=$B$2)*(Validations_ext!$C$2:$C$1922=$C6)), Validations_ext!$J$2:$J$1922), "OK")</f>
        <v>OK</v>
      </c>
      <c r="D10" s="85" t="str">
        <f>IFERROR(LOOKUP(2, 1/((Validations_ext!$B$2:$B$1922=$B$2)*(Validations_ext!$C$2:$C$1922=$D6)), Validations_ext!$J$2:$J$1922), "OK")</f>
        <v>OK</v>
      </c>
      <c r="E10" s="123" t="str">
        <f>IFERROR(LOOKUP(2, 1/((Validations_ext!$B$2:$B$1922=$B$2)*(Validations_ext!$C$2:$C$1922=$E6)), Validations_ext!$J$2:$J$1922), "OK")</f>
        <v>OK</v>
      </c>
    </row>
    <row r="11" spans="1:100" ht="31.5" customHeight="1">
      <c r="A11" s="2" t="s">
        <v>146</v>
      </c>
      <c r="B11" s="5"/>
      <c r="C11" s="4"/>
      <c r="D11" s="4"/>
      <c r="E11" s="4"/>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C12" s="12"/>
      <c r="D12" s="12"/>
    </row>
    <row r="13" spans="1:100">
      <c r="C13" s="12"/>
      <c r="D13" s="12"/>
    </row>
    <row r="14" spans="1:100">
      <c r="C14" s="12"/>
      <c r="D14" s="12"/>
    </row>
  </sheetData>
  <sheetProtection algorithmName="SHA-512" hashValue="sjpBBVJdBbKV2b8ZPhDdueNE+txk6gDr2cvNb/A9fgoAVxZubNd9N0xbN8i3b3ITQ242L55UlVrjuN93hnII3g==" saltValue="72DGZZe9zcaMNBeFCg8i2g==" spinCount="100000" sheet="1" objects="1" scenarios="1" formatColumns="0" formatRows="0" autoFilter="0"/>
  <mergeCells count="4">
    <mergeCell ref="B4:E4"/>
    <mergeCell ref="C2:E2"/>
    <mergeCell ref="A2:A3"/>
    <mergeCell ref="B3:E3"/>
  </mergeCells>
  <conditionalFormatting sqref="B3">
    <cfRule type="containsText" dxfId="23" priority="1" operator="containsText" text="not applicable">
      <formula>NOT(ISERROR(SEARCH("not applicable",B3)))</formula>
    </cfRule>
  </conditionalFormatting>
  <conditionalFormatting sqref="B10:E10">
    <cfRule type="expression" dxfId="22" priority="3">
      <formula>ISNUMBER(SEARCH("error",B10))</formula>
    </cfRule>
  </conditionalFormatting>
  <conditionalFormatting sqref="B12:E12">
    <cfRule type="expression" dxfId="21" priority="2">
      <formula>MOD(ROW(),2)=0</formula>
    </cfRule>
  </conditionalFormatting>
  <dataValidations count="2">
    <dataValidation type="decimal" allowBlank="1" showDropDown="1" showInputMessage="1" showErrorMessage="1" error="Please enter a valid Monetary value" sqref="B11" xr:uid="{56D3A520-5A25-46C0-A0A2-9523E59DE255}">
      <formula1>-999999999999999</formula1>
      <formula2>999999999999999</formula2>
    </dataValidation>
    <dataValidation type="whole" allowBlank="1" showDropDown="1" showInputMessage="1" showErrorMessage="1" error="Please enter a valid Integer" sqref="C11:E11" xr:uid="{B36E5D4E-52BE-4287-9688-2A172ADB8179}">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60D1C-2D20-49F8-95DD-A6FB9C2F47D5}">
  <sheetPr codeName="Sheet30"/>
  <dimension ref="A1:CV14"/>
  <sheetViews>
    <sheetView zoomScale="80" zoomScaleNormal="80" workbookViewId="0">
      <selection activeCell="B11" sqref="B11"/>
    </sheetView>
  </sheetViews>
  <sheetFormatPr defaultColWidth="15.453125" defaultRowHeight="14.5"/>
  <cols>
    <col min="1" max="1" width="21.54296875" style="54" customWidth="1"/>
    <col min="2" max="2" width="27.7265625" style="12" bestFit="1" customWidth="1"/>
    <col min="3" max="4" width="27.7265625" style="93" bestFit="1" customWidth="1"/>
    <col min="5" max="5" width="27.7265625" style="12" customWidth="1"/>
    <col min="6" max="6" width="27.7265625" style="12" bestFit="1" customWidth="1"/>
    <col min="7" max="16384" width="15.453125" style="12"/>
  </cols>
  <sheetData>
    <row r="1" spans="1:100" s="54" customFormat="1" ht="2.25" customHeight="1">
      <c r="A1" s="51"/>
      <c r="C1" s="128"/>
      <c r="D1" s="12"/>
      <c r="E1" s="12"/>
    </row>
    <row r="2" spans="1:100" ht="75.75" customHeight="1">
      <c r="A2" s="170" t="s">
        <v>74</v>
      </c>
      <c r="B2" s="55" t="s">
        <v>336</v>
      </c>
      <c r="C2" s="177" t="s">
        <v>337</v>
      </c>
      <c r="D2" s="182"/>
      <c r="E2" s="177"/>
      <c r="F2" s="182"/>
    </row>
    <row r="3" spans="1:100" s="57" customFormat="1" ht="76.5" customHeight="1">
      <c r="A3" s="170"/>
      <c r="B3" s="184" t="str">
        <f ca="1">IF(VLOOKUP(B2,DataQualityDashboard!$B:$K,4,FALSE)="No","Template not applicable, according to your reply to datapoint "&amp;VLOOKUP(B2,DataQualityDashboard!$B:$K,5,FALSE),"")</f>
        <v/>
      </c>
      <c r="C3" s="184"/>
      <c r="D3" s="184"/>
      <c r="E3" s="184"/>
      <c r="F3" s="184"/>
    </row>
    <row r="4" spans="1:100" s="54" customFormat="1" ht="24" customHeight="1">
      <c r="A4" s="58" t="s">
        <v>76</v>
      </c>
      <c r="B4" s="174" t="s">
        <v>106</v>
      </c>
      <c r="C4" s="174"/>
      <c r="D4" s="174"/>
      <c r="E4" s="175"/>
      <c r="F4" s="176"/>
    </row>
    <row r="5" spans="1:100" s="13" customFormat="1" ht="78.75" customHeight="1">
      <c r="A5" s="3" t="s">
        <v>80</v>
      </c>
      <c r="B5" s="109" t="s">
        <v>338</v>
      </c>
      <c r="C5" s="109" t="s">
        <v>339</v>
      </c>
      <c r="D5" s="109" t="s">
        <v>340</v>
      </c>
      <c r="E5" s="110" t="s">
        <v>341</v>
      </c>
      <c r="F5" s="114" t="s">
        <v>342</v>
      </c>
    </row>
    <row r="6" spans="1:100" ht="21" customHeight="1">
      <c r="A6" s="3" t="s">
        <v>107</v>
      </c>
      <c r="B6" s="68" t="s">
        <v>108</v>
      </c>
      <c r="C6" s="68" t="s">
        <v>109</v>
      </c>
      <c r="D6" s="68" t="s">
        <v>110</v>
      </c>
      <c r="E6" s="70" t="s">
        <v>111</v>
      </c>
      <c r="F6" s="125" t="s">
        <v>112</v>
      </c>
    </row>
    <row r="7" spans="1:100" s="14" customFormat="1" ht="15" customHeight="1">
      <c r="A7" s="3" t="s">
        <v>137</v>
      </c>
      <c r="B7" s="76" t="s">
        <v>177</v>
      </c>
      <c r="C7" s="76" t="s">
        <v>177</v>
      </c>
      <c r="D7" s="76" t="s">
        <v>177</v>
      </c>
      <c r="E7" s="77" t="s">
        <v>177</v>
      </c>
      <c r="F7" s="81" t="s">
        <v>177</v>
      </c>
    </row>
    <row r="8" spans="1:100" ht="15" customHeight="1">
      <c r="A8" s="3" t="s">
        <v>138</v>
      </c>
      <c r="B8" s="76" t="s">
        <v>178</v>
      </c>
      <c r="C8" s="76" t="s">
        <v>178</v>
      </c>
      <c r="D8" s="76" t="s">
        <v>189</v>
      </c>
      <c r="E8" s="77" t="s">
        <v>189</v>
      </c>
      <c r="F8" s="81" t="s">
        <v>178</v>
      </c>
    </row>
    <row r="9" spans="1:100" ht="20.149999999999999" customHeight="1">
      <c r="A9" s="7" t="s">
        <v>144</v>
      </c>
      <c r="B9" s="76"/>
      <c r="C9" s="76"/>
      <c r="D9" s="76"/>
      <c r="E9" s="77"/>
      <c r="F9" s="81"/>
    </row>
    <row r="10" spans="1:100" s="13" customFormat="1" ht="98.25" customHeight="1">
      <c r="A10" s="3" t="s">
        <v>145</v>
      </c>
      <c r="B10" s="83" t="str">
        <f>IFERROR(LOOKUP(2, 1/((Validations_ext!$B$2:$B$1922=$B$2)*(Validations_ext!$C$2:$C$1922=$B6)), Validations_ext!$J$2:$J$1922), "OK")</f>
        <v>OK</v>
      </c>
      <c r="C10" s="83" t="str">
        <f>IFERROR(LOOKUP(2, 1/((Validations_ext!$B$2:$B$1922=$B$2)*(Validations_ext!$C$2:$C$1922=$C6)), Validations_ext!$J$2:$J$1922), "OK")</f>
        <v>OK</v>
      </c>
      <c r="D10" s="83" t="str">
        <f>IFERROR(LOOKUP(2, 1/((Validations_ext!$B$2:$B$1922=$B$2)*(Validations_ext!$C$2:$C$1922=$D6)), Validations_ext!$J$2:$J$1922), "OK")</f>
        <v>OK</v>
      </c>
      <c r="E10" s="85" t="str">
        <f>IFERROR(LOOKUP(2, 1/((Validations_ext!$B$2:$B$1922=$B$2)*(Validations_ext!$C$2:$C$1922=$E6)), Validations_ext!$J$2:$J$1922), "OK")</f>
        <v>OK</v>
      </c>
      <c r="F10" s="89" t="str">
        <f>IFERROR(LOOKUP(2, 1/((Validations_ext!$B$2:$B$1922=$B$2)*(Validations_ext!$C$2:$C$1922=$F6)), Validations_ext!$J$2:$J$1922), "OK")</f>
        <v>OK</v>
      </c>
    </row>
    <row r="11" spans="1:100" ht="31.5" customHeight="1">
      <c r="A11" s="2" t="s">
        <v>146</v>
      </c>
      <c r="B11" s="4"/>
      <c r="C11" s="4"/>
      <c r="D11" s="5"/>
      <c r="E11" s="5"/>
      <c r="F11" s="4"/>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C12" s="12"/>
      <c r="D12" s="12"/>
    </row>
    <row r="13" spans="1:100">
      <c r="C13" s="12"/>
      <c r="D13" s="12"/>
    </row>
    <row r="14" spans="1:100">
      <c r="C14" s="12"/>
      <c r="D14" s="12"/>
    </row>
  </sheetData>
  <sheetProtection algorithmName="SHA-512" hashValue="J/0xqv3WccnbhSvb4swUUfFgRxwNk2DecBX3nQiNvFaeA3+FrTuyxUBxK+lK++DBeivoda/QjDSr4O9RoB8Ukw==" saltValue="6NQOkIQCKNKpRF/FRVhT/Q==" spinCount="100000" sheet="1" objects="1" scenarios="1" formatColumns="0" formatRows="0" autoFilter="0"/>
  <mergeCells count="4">
    <mergeCell ref="B4:F4"/>
    <mergeCell ref="C2:F2"/>
    <mergeCell ref="A2:A3"/>
    <mergeCell ref="B3:F3"/>
  </mergeCells>
  <phoneticPr fontId="4" type="noConversion"/>
  <conditionalFormatting sqref="B3">
    <cfRule type="containsText" dxfId="20" priority="1" operator="containsText" text="not applicable">
      <formula>NOT(ISERROR(SEARCH("not applicable",B3)))</formula>
    </cfRule>
  </conditionalFormatting>
  <conditionalFormatting sqref="B10:F10">
    <cfRule type="expression" dxfId="19" priority="7">
      <formula>ISNUMBER(SEARCH("error",B10))</formula>
    </cfRule>
  </conditionalFormatting>
  <conditionalFormatting sqref="B12:F12">
    <cfRule type="expression" dxfId="18" priority="2">
      <formula>MOD(ROW(),2)=0</formula>
    </cfRule>
  </conditionalFormatting>
  <dataValidations count="2">
    <dataValidation type="whole" allowBlank="1" showDropDown="1" showInputMessage="1" showErrorMessage="1" error="Please enter a valid Integer" sqref="F11 B11:C11" xr:uid="{B00ED73B-2B79-4105-B2F8-2AAA8A16C9CA}">
      <formula1>-999999999999999</formula1>
      <formula2>999999999999999</formula2>
    </dataValidation>
    <dataValidation type="decimal" allowBlank="1" showDropDown="1" showInputMessage="1" showErrorMessage="1" error="Please enter a valid Monetary value" sqref="D11:E11" xr:uid="{DD7A8F7C-6342-4692-ADF3-433408662A73}">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7722A-BB45-4078-9691-68C56CC4B4CC}">
  <sheetPr codeName="Sheet31"/>
  <dimension ref="A1:CV270"/>
  <sheetViews>
    <sheetView zoomScale="80" zoomScaleNormal="80" workbookViewId="0">
      <selection activeCell="B11" sqref="B11"/>
    </sheetView>
  </sheetViews>
  <sheetFormatPr defaultColWidth="15.453125" defaultRowHeight="14.5"/>
  <cols>
    <col min="1" max="1" width="21.54296875" style="54" customWidth="1"/>
    <col min="2" max="2" width="27.7265625" style="12" customWidth="1"/>
    <col min="3" max="4" width="27.7265625" style="93" customWidth="1"/>
    <col min="5" max="5" width="34.54296875" style="12" bestFit="1" customWidth="1"/>
    <col min="6" max="6" width="36.26953125" style="12" bestFit="1" customWidth="1"/>
    <col min="7" max="14" width="27.7265625" style="12" customWidth="1"/>
    <col min="15" max="15" width="27.7265625" style="12" bestFit="1" customWidth="1"/>
    <col min="16" max="16" width="28" style="12" bestFit="1" customWidth="1"/>
    <col min="17" max="18" width="27.7265625" style="12" customWidth="1"/>
    <col min="19" max="16384" width="15.453125" style="12"/>
  </cols>
  <sheetData>
    <row r="1" spans="1:100" s="54" customFormat="1" ht="2.25" customHeight="1">
      <c r="A1" s="51"/>
      <c r="C1" s="128"/>
      <c r="D1" s="12"/>
      <c r="E1" s="12"/>
    </row>
    <row r="2" spans="1:100" ht="75.75" customHeight="1">
      <c r="A2" s="170" t="s">
        <v>74</v>
      </c>
      <c r="B2" s="55" t="s">
        <v>343</v>
      </c>
      <c r="C2" s="177" t="s">
        <v>61</v>
      </c>
      <c r="D2" s="182"/>
      <c r="E2" s="177"/>
      <c r="F2" s="182"/>
      <c r="G2" s="177"/>
      <c r="H2" s="182"/>
      <c r="I2" s="177"/>
      <c r="J2" s="182"/>
      <c r="K2" s="135"/>
      <c r="L2" s="135"/>
      <c r="M2" s="135"/>
      <c r="N2" s="135"/>
      <c r="O2" s="135"/>
      <c r="P2" s="135"/>
      <c r="Q2" s="135"/>
      <c r="R2" s="135"/>
    </row>
    <row r="3" spans="1:100" s="57" customFormat="1" ht="76.5" customHeight="1">
      <c r="A3" s="170"/>
      <c r="B3" s="136"/>
    </row>
    <row r="4" spans="1:100" s="54" customFormat="1" ht="24" customHeight="1">
      <c r="A4" s="58" t="s">
        <v>76</v>
      </c>
      <c r="B4" s="174" t="s">
        <v>61</v>
      </c>
      <c r="C4" s="174"/>
      <c r="D4" s="174"/>
      <c r="E4" s="174"/>
      <c r="F4" s="174"/>
      <c r="G4" s="174"/>
      <c r="H4" s="174"/>
      <c r="I4" s="174"/>
      <c r="J4" s="174"/>
      <c r="K4" s="174"/>
      <c r="L4" s="174"/>
      <c r="M4" s="174"/>
      <c r="N4" s="174"/>
      <c r="O4" s="174"/>
      <c r="P4" s="174"/>
      <c r="Q4" s="175"/>
      <c r="R4" s="176"/>
    </row>
    <row r="5" spans="1:100" s="13" customFormat="1" ht="78.75" customHeight="1">
      <c r="A5" s="3" t="s">
        <v>80</v>
      </c>
      <c r="B5" s="109" t="s">
        <v>344</v>
      </c>
      <c r="C5" s="109" t="s">
        <v>160</v>
      </c>
      <c r="D5" s="109" t="s">
        <v>161</v>
      </c>
      <c r="E5" s="109" t="s">
        <v>345</v>
      </c>
      <c r="F5" s="109" t="s">
        <v>163</v>
      </c>
      <c r="G5" s="109" t="s">
        <v>346</v>
      </c>
      <c r="H5" s="109" t="s">
        <v>347</v>
      </c>
      <c r="I5" s="109" t="s">
        <v>348</v>
      </c>
      <c r="J5" s="109" t="s">
        <v>349</v>
      </c>
      <c r="K5" s="109" t="s">
        <v>350</v>
      </c>
      <c r="L5" s="109" t="s">
        <v>351</v>
      </c>
      <c r="M5" s="109" t="s">
        <v>352</v>
      </c>
      <c r="N5" s="109" t="s">
        <v>353</v>
      </c>
      <c r="O5" s="109" t="s">
        <v>354</v>
      </c>
      <c r="P5" s="109" t="s">
        <v>355</v>
      </c>
      <c r="Q5" s="110" t="s">
        <v>356</v>
      </c>
      <c r="R5" s="114" t="s">
        <v>357</v>
      </c>
    </row>
    <row r="6" spans="1:100" ht="21" customHeight="1">
      <c r="A6" s="3" t="s">
        <v>107</v>
      </c>
      <c r="B6" s="68" t="s">
        <v>108</v>
      </c>
      <c r="C6" s="68" t="s">
        <v>109</v>
      </c>
      <c r="D6" s="68" t="s">
        <v>110</v>
      </c>
      <c r="E6" s="68" t="s">
        <v>111</v>
      </c>
      <c r="F6" s="68" t="s">
        <v>112</v>
      </c>
      <c r="G6" s="68" t="s">
        <v>113</v>
      </c>
      <c r="H6" s="68" t="s">
        <v>114</v>
      </c>
      <c r="I6" s="68" t="s">
        <v>115</v>
      </c>
      <c r="J6" s="68" t="s">
        <v>116</v>
      </c>
      <c r="K6" s="68" t="s">
        <v>117</v>
      </c>
      <c r="L6" s="68" t="s">
        <v>118</v>
      </c>
      <c r="M6" s="68" t="s">
        <v>119</v>
      </c>
      <c r="N6" s="68" t="s">
        <v>120</v>
      </c>
      <c r="O6" s="68" t="s">
        <v>121</v>
      </c>
      <c r="P6" s="68" t="s">
        <v>122</v>
      </c>
      <c r="Q6" s="70" t="s">
        <v>123</v>
      </c>
      <c r="R6" s="125" t="s">
        <v>124</v>
      </c>
    </row>
    <row r="7" spans="1:100" s="14" customFormat="1" ht="15" customHeight="1">
      <c r="A7" s="3" t="s">
        <v>137</v>
      </c>
      <c r="B7" s="76"/>
      <c r="C7" s="76" t="s">
        <v>176</v>
      </c>
      <c r="D7" s="76" t="s">
        <v>176</v>
      </c>
      <c r="E7" s="76" t="s">
        <v>176</v>
      </c>
      <c r="F7" s="76" t="s">
        <v>176</v>
      </c>
      <c r="G7" s="76" t="s">
        <v>177</v>
      </c>
      <c r="H7" s="76" t="s">
        <v>177</v>
      </c>
      <c r="I7" s="76" t="s">
        <v>177</v>
      </c>
      <c r="J7" s="76" t="s">
        <v>177</v>
      </c>
      <c r="K7" s="76" t="s">
        <v>177</v>
      </c>
      <c r="L7" s="76" t="s">
        <v>176</v>
      </c>
      <c r="M7" s="76" t="s">
        <v>176</v>
      </c>
      <c r="N7" s="76" t="s">
        <v>176</v>
      </c>
      <c r="O7" s="76" t="s">
        <v>177</v>
      </c>
      <c r="P7" s="76" t="s">
        <v>177</v>
      </c>
      <c r="Q7" s="77" t="s">
        <v>176</v>
      </c>
      <c r="R7" s="81" t="s">
        <v>176</v>
      </c>
    </row>
    <row r="8" spans="1:100" ht="15" customHeight="1">
      <c r="A8" s="3" t="s">
        <v>138</v>
      </c>
      <c r="B8" s="76" t="s">
        <v>155</v>
      </c>
      <c r="C8" s="76" t="s">
        <v>178</v>
      </c>
      <c r="D8" s="76" t="s">
        <v>178</v>
      </c>
      <c r="E8" s="76" t="s">
        <v>178</v>
      </c>
      <c r="F8" s="76" t="s">
        <v>178</v>
      </c>
      <c r="G8" s="76" t="s">
        <v>178</v>
      </c>
      <c r="H8" s="76" t="s">
        <v>189</v>
      </c>
      <c r="I8" s="76" t="s">
        <v>178</v>
      </c>
      <c r="J8" s="76" t="s">
        <v>189</v>
      </c>
      <c r="K8" s="76" t="s">
        <v>189</v>
      </c>
      <c r="L8" s="76" t="s">
        <v>178</v>
      </c>
      <c r="M8" s="76" t="s">
        <v>189</v>
      </c>
      <c r="N8" s="76" t="s">
        <v>178</v>
      </c>
      <c r="O8" s="76" t="s">
        <v>189</v>
      </c>
      <c r="P8" s="76" t="s">
        <v>189</v>
      </c>
      <c r="Q8" s="77" t="s">
        <v>178</v>
      </c>
      <c r="R8" s="81" t="s">
        <v>178</v>
      </c>
    </row>
    <row r="9" spans="1:100" ht="20.149999999999999" customHeight="1">
      <c r="A9" s="7" t="s">
        <v>144</v>
      </c>
      <c r="B9" s="76"/>
      <c r="C9" s="76"/>
      <c r="D9" s="76"/>
      <c r="E9" s="76"/>
      <c r="F9" s="76"/>
      <c r="G9" s="76" t="s">
        <v>358</v>
      </c>
      <c r="H9" s="76" t="s">
        <v>358</v>
      </c>
      <c r="I9" s="76" t="s">
        <v>358</v>
      </c>
      <c r="J9" s="76" t="s">
        <v>358</v>
      </c>
      <c r="K9" s="76" t="s">
        <v>359</v>
      </c>
      <c r="L9" s="76" t="s">
        <v>360</v>
      </c>
      <c r="M9" s="76" t="s">
        <v>359</v>
      </c>
      <c r="N9" s="76" t="s">
        <v>361</v>
      </c>
      <c r="O9" s="76" t="s">
        <v>361</v>
      </c>
      <c r="P9" s="76" t="s">
        <v>361</v>
      </c>
      <c r="Q9" s="77"/>
      <c r="R9" s="81"/>
    </row>
    <row r="10" spans="1:100" s="13" customFormat="1" ht="98.25" customHeight="1">
      <c r="A10" s="3" t="s">
        <v>145</v>
      </c>
      <c r="B10" s="83" t="str">
        <f>IFERROR(LOOKUP(2, 1/((Validations_ext!$B$2:$B$1922=$B$2)*(Validations_ext!$C$2:$C$1922=$B6)), Validations_ext!$J$2:$J$1922), "OK")</f>
        <v>OK</v>
      </c>
      <c r="C10" s="83" t="str">
        <f>IFERROR(LOOKUP(2, 1/((Validations_ext!$B$2:$B$1922=$B$2)*(Validations_ext!$C$2:$C$1922=$C6)), Validations_ext!$J$2:$J$1922), "OK")</f>
        <v>OK</v>
      </c>
      <c r="D10" s="83" t="str">
        <f>IFERROR(LOOKUP(2, 1/((Validations_ext!$B$2:$B$1922=$B$2)*(Validations_ext!$C$2:$C$1922=$D6)), Validations_ext!$J$2:$J$1922), "OK")</f>
        <v>OK</v>
      </c>
      <c r="E10" s="83" t="str">
        <f>IFERROR(LOOKUP(2, 1/((Validations_ext!$B$2:$B$1922=$B$2)*(Validations_ext!$C$2:$C$1922=$E6)), Validations_ext!$J$2:$J$1922), "OK")</f>
        <v>OK</v>
      </c>
      <c r="F10" s="83" t="str">
        <f>IFERROR(LOOKUP(2, 1/((Validations_ext!$B$2:$B$1922=$B$2)*(Validations_ext!$C$2:$C$1922=$F6)), Validations_ext!$J$2:$J$1922), "OK")</f>
        <v>OK</v>
      </c>
      <c r="G10" s="83" t="str">
        <f>IFERROR(LOOKUP(2, 1/((Validations_ext!$B$2:$B$1922=$B$2)*(Validations_ext!$C$2:$C$1922=$G6)), Validations_ext!$J$2:$J$1922), "OK")</f>
        <v>OK</v>
      </c>
      <c r="H10" s="83" t="str">
        <f>IFERROR(LOOKUP(2, 1/((Validations_ext!$B$2:$B$1922=$B$2)*(Validations_ext!$C$2:$C$1922=$H6)), Validations_ext!$J$2:$J$1922), "OK")</f>
        <v>OK</v>
      </c>
      <c r="I10" s="83" t="str">
        <f>IFERROR(LOOKUP(2, 1/((Validations_ext!$B$2:$B$1922=$B$2)*(Validations_ext!$C$2:$C$1922=$I6)), Validations_ext!$J$2:$J$1922), "OK")</f>
        <v>OK</v>
      </c>
      <c r="J10" s="83" t="str">
        <f>IFERROR(LOOKUP(2, 1/((Validations_ext!$B$2:$B$1922=$B$2)*(Validations_ext!$C$2:$C$1922=$J6)), Validations_ext!$J$2:$J$1922), "OK")</f>
        <v>OK</v>
      </c>
      <c r="K10" s="83" t="str">
        <f>IFERROR(LOOKUP(2, 1/((Validations_ext!$B$2:$B$1922=$B$2)*(Validations_ext!$C$2:$C$1922=$K6)), Validations_ext!$J$2:$J$1922), "OK")</f>
        <v>OK</v>
      </c>
      <c r="L10" s="83" t="str">
        <f>IFERROR(LOOKUP(2, 1/((Validations_ext!$B$2:$B$1922=$B$2)*(Validations_ext!$C$2:$C$1922=$L6)), Validations_ext!$J$2:$J$1922), "OK")</f>
        <v>OK</v>
      </c>
      <c r="M10" s="83" t="str">
        <f>IFERROR(LOOKUP(2, 1/((Validations_ext!$B$2:$B$1922=$B$2)*(Validations_ext!$C$2:$C$1922=$M6)), Validations_ext!$J$2:$J$1922), "OK")</f>
        <v>OK</v>
      </c>
      <c r="N10" s="83" t="str">
        <f>IFERROR(LOOKUP(2, 1/((Validations_ext!$B$2:$B$1922=$B$2)*(Validations_ext!$C$2:$C$1922=$N6)), Validations_ext!$J$2:$J$1922), "OK")</f>
        <v>OK</v>
      </c>
      <c r="O10" s="83" t="str">
        <f>IFERROR(LOOKUP(2, 1/((Validations_ext!$B$2:$B$1922=$B$2)*(Validations_ext!$C$2:$C$1922=$O6)), Validations_ext!$J$2:$J$1922), "OK")</f>
        <v>OK</v>
      </c>
      <c r="P10" s="83" t="str">
        <f>IFERROR(LOOKUP(2, 1/((Validations_ext!$B$2:$B$1922=$B$2)*(Validations_ext!$C$2:$C$1922=$P6)), Validations_ext!$J$2:$J$1922), "OK")</f>
        <v>OK</v>
      </c>
      <c r="Q10" s="85" t="str">
        <f>IFERROR(LOOKUP(2, 1/((Validations_ext!$B$2:$B$1922=$B$2)*(Validations_ext!$C$2:$C$1922=$Q6)), Validations_ext!$J$2:$J$1922), "OK")</f>
        <v>OK</v>
      </c>
      <c r="R10" s="89" t="str">
        <f>IFERROR(LOOKUP(2, 1/((Validations_ext!$B$2:$B$1922=$B$2)*(Validations_ext!$C$2:$C$1922=$R6)), Validations_ext!$J$2:$J$1922), "OK")</f>
        <v>OK</v>
      </c>
    </row>
    <row r="11" spans="1:100" ht="27" customHeight="1">
      <c r="A11" s="1" t="s">
        <v>146</v>
      </c>
      <c r="B11" s="97"/>
      <c r="C11" s="4"/>
      <c r="D11" s="4"/>
      <c r="E11" s="4"/>
      <c r="F11" s="4"/>
      <c r="G11" s="4"/>
      <c r="H11" s="5"/>
      <c r="I11" s="4"/>
      <c r="J11" s="5"/>
      <c r="K11" s="5"/>
      <c r="L11" s="4"/>
      <c r="M11" s="5"/>
      <c r="N11" s="4"/>
      <c r="O11" s="5"/>
      <c r="P11" s="5"/>
      <c r="Q11" s="4"/>
      <c r="R11" s="4"/>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27" customHeight="1">
      <c r="A12" s="1" t="s">
        <v>146</v>
      </c>
      <c r="B12" s="97"/>
      <c r="C12" s="4"/>
      <c r="D12" s="4"/>
      <c r="E12" s="4"/>
      <c r="F12" s="4"/>
      <c r="G12" s="4"/>
      <c r="H12" s="5"/>
      <c r="I12" s="4"/>
      <c r="J12" s="5"/>
      <c r="K12" s="5"/>
      <c r="L12" s="4"/>
      <c r="M12" s="5"/>
      <c r="N12" s="4"/>
      <c r="O12" s="5"/>
      <c r="P12" s="5"/>
      <c r="Q12" s="4"/>
      <c r="R12" s="4"/>
    </row>
    <row r="13" spans="1:100" ht="27" customHeight="1">
      <c r="A13" s="1" t="s">
        <v>146</v>
      </c>
      <c r="B13" s="97"/>
      <c r="C13" s="4"/>
      <c r="D13" s="4"/>
      <c r="E13" s="4"/>
      <c r="F13" s="4"/>
      <c r="G13" s="4"/>
      <c r="H13" s="5"/>
      <c r="I13" s="4"/>
      <c r="J13" s="5"/>
      <c r="K13" s="5"/>
      <c r="L13" s="4"/>
      <c r="M13" s="5"/>
      <c r="N13" s="4"/>
      <c r="O13" s="5"/>
      <c r="P13" s="5"/>
      <c r="Q13" s="4"/>
      <c r="R13" s="4"/>
    </row>
    <row r="14" spans="1:100" s="137" customFormat="1" ht="27" customHeight="1">
      <c r="A14" s="1" t="s">
        <v>146</v>
      </c>
      <c r="B14" s="97"/>
      <c r="C14" s="4"/>
      <c r="D14" s="4"/>
      <c r="E14" s="4"/>
      <c r="F14" s="4"/>
      <c r="G14" s="4"/>
      <c r="H14" s="5"/>
      <c r="I14" s="4"/>
      <c r="J14" s="5"/>
      <c r="K14" s="5"/>
      <c r="L14" s="4"/>
      <c r="M14" s="5"/>
      <c r="N14" s="4"/>
      <c r="O14" s="5"/>
      <c r="P14" s="5"/>
      <c r="Q14" s="4"/>
      <c r="R14" s="4"/>
    </row>
    <row r="15" spans="1:100" ht="27" customHeight="1">
      <c r="A15" s="1" t="s">
        <v>146</v>
      </c>
      <c r="B15" s="97"/>
      <c r="C15" s="4"/>
      <c r="D15" s="4"/>
      <c r="E15" s="4"/>
      <c r="F15" s="4"/>
      <c r="G15" s="4"/>
      <c r="H15" s="5"/>
      <c r="I15" s="4"/>
      <c r="J15" s="5"/>
      <c r="K15" s="5"/>
      <c r="L15" s="4"/>
      <c r="M15" s="5"/>
      <c r="N15" s="4"/>
      <c r="O15" s="5"/>
      <c r="P15" s="5"/>
      <c r="Q15" s="4"/>
      <c r="R15" s="4"/>
    </row>
    <row r="16" spans="1:100" ht="27" customHeight="1">
      <c r="A16" s="1" t="s">
        <v>146</v>
      </c>
      <c r="B16" s="97"/>
      <c r="C16" s="4"/>
      <c r="D16" s="4"/>
      <c r="E16" s="4"/>
      <c r="F16" s="4"/>
      <c r="G16" s="4"/>
      <c r="H16" s="5"/>
      <c r="I16" s="4"/>
      <c r="J16" s="5"/>
      <c r="K16" s="5"/>
      <c r="L16" s="4"/>
      <c r="M16" s="5"/>
      <c r="N16" s="4"/>
      <c r="O16" s="5"/>
      <c r="P16" s="5"/>
      <c r="Q16" s="4"/>
      <c r="R16" s="4"/>
    </row>
    <row r="17" spans="1:18" ht="27" customHeight="1">
      <c r="A17" s="1" t="s">
        <v>146</v>
      </c>
      <c r="B17" s="97"/>
      <c r="C17" s="4"/>
      <c r="D17" s="4"/>
      <c r="E17" s="4"/>
      <c r="F17" s="4"/>
      <c r="G17" s="4"/>
      <c r="H17" s="5"/>
      <c r="I17" s="4"/>
      <c r="J17" s="5"/>
      <c r="K17" s="5"/>
      <c r="L17" s="4"/>
      <c r="M17" s="5"/>
      <c r="N17" s="4"/>
      <c r="O17" s="5"/>
      <c r="P17" s="5"/>
      <c r="Q17" s="4"/>
      <c r="R17" s="4"/>
    </row>
    <row r="18" spans="1:18" ht="27" customHeight="1">
      <c r="A18" s="1" t="s">
        <v>146</v>
      </c>
      <c r="B18" s="97"/>
      <c r="C18" s="4"/>
      <c r="D18" s="4"/>
      <c r="E18" s="4"/>
      <c r="F18" s="4"/>
      <c r="G18" s="4"/>
      <c r="H18" s="5"/>
      <c r="I18" s="4"/>
      <c r="J18" s="5"/>
      <c r="K18" s="5"/>
      <c r="L18" s="4"/>
      <c r="M18" s="5"/>
      <c r="N18" s="4"/>
      <c r="O18" s="5"/>
      <c r="P18" s="5"/>
      <c r="Q18" s="4"/>
      <c r="R18" s="4"/>
    </row>
    <row r="19" spans="1:18" ht="27" customHeight="1">
      <c r="A19" s="1" t="s">
        <v>146</v>
      </c>
      <c r="B19" s="97"/>
      <c r="C19" s="4"/>
      <c r="D19" s="4"/>
      <c r="E19" s="4"/>
      <c r="F19" s="4"/>
      <c r="G19" s="4"/>
      <c r="H19" s="5"/>
      <c r="I19" s="4"/>
      <c r="J19" s="5"/>
      <c r="K19" s="5"/>
      <c r="L19" s="4"/>
      <c r="M19" s="5"/>
      <c r="N19" s="4"/>
      <c r="O19" s="5"/>
      <c r="P19" s="5"/>
      <c r="Q19" s="4"/>
      <c r="R19" s="4"/>
    </row>
    <row r="20" spans="1:18" ht="27" customHeight="1">
      <c r="A20" s="1" t="s">
        <v>146</v>
      </c>
      <c r="B20" s="97"/>
      <c r="C20" s="4"/>
      <c r="D20" s="4"/>
      <c r="E20" s="4"/>
      <c r="F20" s="4"/>
      <c r="G20" s="4"/>
      <c r="H20" s="5"/>
      <c r="I20" s="4"/>
      <c r="J20" s="5"/>
      <c r="K20" s="5"/>
      <c r="L20" s="4"/>
      <c r="M20" s="5"/>
      <c r="N20" s="4"/>
      <c r="O20" s="5"/>
      <c r="P20" s="5"/>
      <c r="Q20" s="4"/>
      <c r="R20" s="4"/>
    </row>
    <row r="21" spans="1:18" ht="27" customHeight="1">
      <c r="A21" s="1" t="s">
        <v>146</v>
      </c>
      <c r="B21" s="97"/>
      <c r="C21" s="4"/>
      <c r="D21" s="4"/>
      <c r="E21" s="4"/>
      <c r="F21" s="4"/>
      <c r="G21" s="4"/>
      <c r="H21" s="5"/>
      <c r="I21" s="4"/>
      <c r="J21" s="5"/>
      <c r="K21" s="5"/>
      <c r="L21" s="4"/>
      <c r="M21" s="5"/>
      <c r="N21" s="4"/>
      <c r="O21" s="5"/>
      <c r="P21" s="5"/>
      <c r="Q21" s="4"/>
      <c r="R21" s="4"/>
    </row>
    <row r="22" spans="1:18" ht="27" customHeight="1">
      <c r="A22" s="1" t="s">
        <v>146</v>
      </c>
      <c r="B22" s="97"/>
      <c r="C22" s="4"/>
      <c r="D22" s="4"/>
      <c r="E22" s="4"/>
      <c r="F22" s="4"/>
      <c r="G22" s="4"/>
      <c r="H22" s="5"/>
      <c r="I22" s="4"/>
      <c r="J22" s="5"/>
      <c r="K22" s="5"/>
      <c r="L22" s="4"/>
      <c r="M22" s="5"/>
      <c r="N22" s="4"/>
      <c r="O22" s="5"/>
      <c r="P22" s="5"/>
      <c r="Q22" s="4"/>
      <c r="R22" s="4"/>
    </row>
    <row r="23" spans="1:18" ht="27" customHeight="1">
      <c r="A23" s="1" t="s">
        <v>146</v>
      </c>
      <c r="B23" s="97"/>
      <c r="C23" s="4"/>
      <c r="D23" s="4"/>
      <c r="E23" s="4"/>
      <c r="F23" s="4"/>
      <c r="G23" s="4"/>
      <c r="H23" s="5"/>
      <c r="I23" s="4"/>
      <c r="J23" s="5"/>
      <c r="K23" s="5"/>
      <c r="L23" s="4"/>
      <c r="M23" s="5"/>
      <c r="N23" s="4"/>
      <c r="O23" s="5"/>
      <c r="P23" s="5"/>
      <c r="Q23" s="4"/>
      <c r="R23" s="4"/>
    </row>
    <row r="24" spans="1:18" ht="27" customHeight="1">
      <c r="A24" s="1" t="s">
        <v>146</v>
      </c>
      <c r="B24" s="97"/>
      <c r="C24" s="4"/>
      <c r="D24" s="4"/>
      <c r="E24" s="4"/>
      <c r="F24" s="4"/>
      <c r="G24" s="4"/>
      <c r="H24" s="5"/>
      <c r="I24" s="4"/>
      <c r="J24" s="5"/>
      <c r="K24" s="5"/>
      <c r="L24" s="4"/>
      <c r="M24" s="5"/>
      <c r="N24" s="4"/>
      <c r="O24" s="5"/>
      <c r="P24" s="5"/>
      <c r="Q24" s="4"/>
      <c r="R24" s="4"/>
    </row>
    <row r="25" spans="1:18" ht="27" customHeight="1">
      <c r="A25" s="1" t="s">
        <v>146</v>
      </c>
      <c r="B25" s="97"/>
      <c r="C25" s="4"/>
      <c r="D25" s="4"/>
      <c r="E25" s="4"/>
      <c r="F25" s="4"/>
      <c r="G25" s="4"/>
      <c r="H25" s="5"/>
      <c r="I25" s="4"/>
      <c r="J25" s="5"/>
      <c r="K25" s="5"/>
      <c r="L25" s="4"/>
      <c r="M25" s="5"/>
      <c r="N25" s="4"/>
      <c r="O25" s="5"/>
      <c r="P25" s="5"/>
      <c r="Q25" s="4"/>
      <c r="R25" s="4"/>
    </row>
    <row r="26" spans="1:18" ht="27" customHeight="1">
      <c r="A26" s="1" t="s">
        <v>146</v>
      </c>
      <c r="B26" s="97"/>
      <c r="C26" s="4"/>
      <c r="D26" s="4"/>
      <c r="E26" s="4"/>
      <c r="F26" s="4"/>
      <c r="G26" s="4"/>
      <c r="H26" s="5"/>
      <c r="I26" s="4"/>
      <c r="J26" s="5"/>
      <c r="K26" s="5"/>
      <c r="L26" s="4"/>
      <c r="M26" s="5"/>
      <c r="N26" s="4"/>
      <c r="O26" s="5"/>
      <c r="P26" s="5"/>
      <c r="Q26" s="4"/>
      <c r="R26" s="4"/>
    </row>
    <row r="27" spans="1:18" ht="27" customHeight="1">
      <c r="A27" s="1" t="s">
        <v>146</v>
      </c>
      <c r="B27" s="97"/>
      <c r="C27" s="4"/>
      <c r="D27" s="4"/>
      <c r="E27" s="4"/>
      <c r="F27" s="4"/>
      <c r="G27" s="4"/>
      <c r="H27" s="5"/>
      <c r="I27" s="4"/>
      <c r="J27" s="5"/>
      <c r="K27" s="5"/>
      <c r="L27" s="4"/>
      <c r="M27" s="5"/>
      <c r="N27" s="4"/>
      <c r="O27" s="5"/>
      <c r="P27" s="5"/>
      <c r="Q27" s="4"/>
      <c r="R27" s="4"/>
    </row>
    <row r="28" spans="1:18" ht="27" customHeight="1">
      <c r="A28" s="1" t="s">
        <v>146</v>
      </c>
      <c r="B28" s="97"/>
      <c r="C28" s="4"/>
      <c r="D28" s="4"/>
      <c r="E28" s="4"/>
      <c r="F28" s="4"/>
      <c r="G28" s="4"/>
      <c r="H28" s="5"/>
      <c r="I28" s="4"/>
      <c r="J28" s="5"/>
      <c r="K28" s="5"/>
      <c r="L28" s="4"/>
      <c r="M28" s="5"/>
      <c r="N28" s="4"/>
      <c r="O28" s="5"/>
      <c r="P28" s="5"/>
      <c r="Q28" s="4"/>
      <c r="R28" s="4"/>
    </row>
    <row r="29" spans="1:18" ht="27" customHeight="1">
      <c r="A29" s="1" t="s">
        <v>146</v>
      </c>
      <c r="B29" s="97"/>
      <c r="C29" s="4"/>
      <c r="D29" s="4"/>
      <c r="E29" s="4"/>
      <c r="F29" s="4"/>
      <c r="G29" s="4"/>
      <c r="H29" s="5"/>
      <c r="I29" s="4"/>
      <c r="J29" s="5"/>
      <c r="K29" s="5"/>
      <c r="L29" s="4"/>
      <c r="M29" s="5"/>
      <c r="N29" s="4"/>
      <c r="O29" s="5"/>
      <c r="P29" s="5"/>
      <c r="Q29" s="4"/>
      <c r="R29" s="4"/>
    </row>
    <row r="30" spans="1:18" ht="27" customHeight="1">
      <c r="A30" s="1" t="s">
        <v>146</v>
      </c>
      <c r="B30" s="97"/>
      <c r="C30" s="4"/>
      <c r="D30" s="4"/>
      <c r="E30" s="4"/>
      <c r="F30" s="4"/>
      <c r="G30" s="4"/>
      <c r="H30" s="5"/>
      <c r="I30" s="4"/>
      <c r="J30" s="5"/>
      <c r="K30" s="5"/>
      <c r="L30" s="4"/>
      <c r="M30" s="5"/>
      <c r="N30" s="4"/>
      <c r="O30" s="5"/>
      <c r="P30" s="5"/>
      <c r="Q30" s="4"/>
      <c r="R30" s="4"/>
    </row>
    <row r="31" spans="1:18" ht="27" customHeight="1">
      <c r="A31" s="1" t="s">
        <v>146</v>
      </c>
      <c r="B31" s="97"/>
      <c r="C31" s="4"/>
      <c r="D31" s="4"/>
      <c r="E31" s="4"/>
      <c r="F31" s="4"/>
      <c r="G31" s="4"/>
      <c r="H31" s="5"/>
      <c r="I31" s="4"/>
      <c r="J31" s="5"/>
      <c r="K31" s="5"/>
      <c r="L31" s="4"/>
      <c r="M31" s="5"/>
      <c r="N31" s="4"/>
      <c r="O31" s="5"/>
      <c r="P31" s="5"/>
      <c r="Q31" s="4"/>
      <c r="R31" s="4"/>
    </row>
    <row r="32" spans="1:18" ht="27" customHeight="1">
      <c r="A32" s="1" t="s">
        <v>146</v>
      </c>
      <c r="B32" s="97"/>
      <c r="C32" s="4"/>
      <c r="D32" s="4"/>
      <c r="E32" s="4"/>
      <c r="F32" s="4"/>
      <c r="G32" s="4"/>
      <c r="H32" s="5"/>
      <c r="I32" s="4"/>
      <c r="J32" s="5"/>
      <c r="K32" s="5"/>
      <c r="L32" s="4"/>
      <c r="M32" s="5"/>
      <c r="N32" s="4"/>
      <c r="O32" s="5"/>
      <c r="P32" s="5"/>
      <c r="Q32" s="4"/>
      <c r="R32" s="4"/>
    </row>
    <row r="33" spans="1:18" ht="27" customHeight="1">
      <c r="A33" s="1" t="s">
        <v>146</v>
      </c>
      <c r="B33" s="97"/>
      <c r="C33" s="4"/>
      <c r="D33" s="4"/>
      <c r="E33" s="4"/>
      <c r="F33" s="4"/>
      <c r="G33" s="4"/>
      <c r="H33" s="5"/>
      <c r="I33" s="4"/>
      <c r="J33" s="5"/>
      <c r="K33" s="5"/>
      <c r="L33" s="4"/>
      <c r="M33" s="5"/>
      <c r="N33" s="4"/>
      <c r="O33" s="5"/>
      <c r="P33" s="5"/>
      <c r="Q33" s="4"/>
      <c r="R33" s="4"/>
    </row>
    <row r="34" spans="1:18" ht="27" customHeight="1">
      <c r="A34" s="1" t="s">
        <v>146</v>
      </c>
      <c r="B34" s="97"/>
      <c r="C34" s="4"/>
      <c r="D34" s="4"/>
      <c r="E34" s="4"/>
      <c r="F34" s="4"/>
      <c r="G34" s="4"/>
      <c r="H34" s="5"/>
      <c r="I34" s="4"/>
      <c r="J34" s="5"/>
      <c r="K34" s="5"/>
      <c r="L34" s="4"/>
      <c r="M34" s="5"/>
      <c r="N34" s="4"/>
      <c r="O34" s="5"/>
      <c r="P34" s="5"/>
      <c r="Q34" s="4"/>
      <c r="R34" s="4"/>
    </row>
    <row r="35" spans="1:18" ht="27" customHeight="1">
      <c r="A35" s="1" t="s">
        <v>146</v>
      </c>
      <c r="B35" s="97"/>
      <c r="C35" s="4"/>
      <c r="D35" s="4"/>
      <c r="E35" s="4"/>
      <c r="F35" s="4"/>
      <c r="G35" s="4"/>
      <c r="H35" s="5"/>
      <c r="I35" s="4"/>
      <c r="J35" s="5"/>
      <c r="K35" s="5"/>
      <c r="L35" s="4"/>
      <c r="M35" s="5"/>
      <c r="N35" s="4"/>
      <c r="O35" s="5"/>
      <c r="P35" s="5"/>
      <c r="Q35" s="4"/>
      <c r="R35" s="4"/>
    </row>
    <row r="36" spans="1:18" ht="27" customHeight="1">
      <c r="A36" s="1" t="s">
        <v>146</v>
      </c>
      <c r="B36" s="97"/>
      <c r="C36" s="4"/>
      <c r="D36" s="4"/>
      <c r="E36" s="4"/>
      <c r="F36" s="4"/>
      <c r="G36" s="4"/>
      <c r="H36" s="5"/>
      <c r="I36" s="4"/>
      <c r="J36" s="5"/>
      <c r="K36" s="5"/>
      <c r="L36" s="4"/>
      <c r="M36" s="5"/>
      <c r="N36" s="4"/>
      <c r="O36" s="5"/>
      <c r="P36" s="5"/>
      <c r="Q36" s="4"/>
      <c r="R36" s="4"/>
    </row>
    <row r="37" spans="1:18" ht="27" customHeight="1">
      <c r="A37" s="1" t="s">
        <v>146</v>
      </c>
      <c r="B37" s="97"/>
      <c r="C37" s="4"/>
      <c r="D37" s="4"/>
      <c r="E37" s="4"/>
      <c r="F37" s="4"/>
      <c r="G37" s="4"/>
      <c r="H37" s="5"/>
      <c r="I37" s="4"/>
      <c r="J37" s="5"/>
      <c r="K37" s="5"/>
      <c r="L37" s="4"/>
      <c r="M37" s="5"/>
      <c r="N37" s="4"/>
      <c r="O37" s="5"/>
      <c r="P37" s="5"/>
      <c r="Q37" s="4"/>
      <c r="R37" s="4"/>
    </row>
    <row r="38" spans="1:18" ht="27" customHeight="1">
      <c r="A38" s="1" t="s">
        <v>146</v>
      </c>
      <c r="B38" s="97"/>
      <c r="C38" s="4"/>
      <c r="D38" s="4"/>
      <c r="E38" s="4"/>
      <c r="F38" s="4"/>
      <c r="G38" s="4"/>
      <c r="H38" s="5"/>
      <c r="I38" s="4"/>
      <c r="J38" s="5"/>
      <c r="K38" s="5"/>
      <c r="L38" s="4"/>
      <c r="M38" s="5"/>
      <c r="N38" s="4"/>
      <c r="O38" s="5"/>
      <c r="P38" s="5"/>
      <c r="Q38" s="4"/>
      <c r="R38" s="4"/>
    </row>
    <row r="39" spans="1:18" ht="27" customHeight="1">
      <c r="A39" s="1" t="s">
        <v>146</v>
      </c>
      <c r="B39" s="97"/>
      <c r="C39" s="4"/>
      <c r="D39" s="4"/>
      <c r="E39" s="4"/>
      <c r="F39" s="4"/>
      <c r="G39" s="4"/>
      <c r="H39" s="5"/>
      <c r="I39" s="4"/>
      <c r="J39" s="5"/>
      <c r="K39" s="5"/>
      <c r="L39" s="4"/>
      <c r="M39" s="5"/>
      <c r="N39" s="4"/>
      <c r="O39" s="5"/>
      <c r="P39" s="5"/>
      <c r="Q39" s="4"/>
      <c r="R39" s="4"/>
    </row>
    <row r="40" spans="1:18" ht="27" customHeight="1">
      <c r="A40" s="1" t="s">
        <v>146</v>
      </c>
      <c r="B40" s="97"/>
      <c r="C40" s="4"/>
      <c r="D40" s="4"/>
      <c r="E40" s="4"/>
      <c r="F40" s="4"/>
      <c r="G40" s="4"/>
      <c r="H40" s="5"/>
      <c r="I40" s="4"/>
      <c r="J40" s="5"/>
      <c r="K40" s="5"/>
      <c r="L40" s="4"/>
      <c r="M40" s="5"/>
      <c r="N40" s="4"/>
      <c r="O40" s="5"/>
      <c r="P40" s="5"/>
      <c r="Q40" s="4"/>
      <c r="R40" s="4"/>
    </row>
    <row r="41" spans="1:18" ht="27" customHeight="1">
      <c r="A41" s="1" t="s">
        <v>146</v>
      </c>
      <c r="B41" s="97"/>
      <c r="C41" s="4"/>
      <c r="D41" s="4"/>
      <c r="E41" s="4"/>
      <c r="F41" s="4"/>
      <c r="G41" s="4"/>
      <c r="H41" s="5"/>
      <c r="I41" s="4"/>
      <c r="J41" s="5"/>
      <c r="K41" s="5"/>
      <c r="L41" s="4"/>
      <c r="M41" s="5"/>
      <c r="N41" s="4"/>
      <c r="O41" s="5"/>
      <c r="P41" s="5"/>
      <c r="Q41" s="4"/>
      <c r="R41" s="4"/>
    </row>
    <row r="42" spans="1:18" ht="27" customHeight="1">
      <c r="A42" s="1" t="s">
        <v>146</v>
      </c>
      <c r="B42" s="97"/>
      <c r="C42" s="4"/>
      <c r="D42" s="4"/>
      <c r="E42" s="4"/>
      <c r="F42" s="4"/>
      <c r="G42" s="4"/>
      <c r="H42" s="5"/>
      <c r="I42" s="4"/>
      <c r="J42" s="5"/>
      <c r="K42" s="5"/>
      <c r="L42" s="4"/>
      <c r="M42" s="5"/>
      <c r="N42" s="4"/>
      <c r="O42" s="5"/>
      <c r="P42" s="5"/>
      <c r="Q42" s="4"/>
      <c r="R42" s="4"/>
    </row>
    <row r="43" spans="1:18" ht="27" customHeight="1">
      <c r="A43" s="1" t="s">
        <v>146</v>
      </c>
      <c r="B43" s="97"/>
      <c r="C43" s="4"/>
      <c r="D43" s="4"/>
      <c r="E43" s="4"/>
      <c r="F43" s="4"/>
      <c r="G43" s="4"/>
      <c r="H43" s="5"/>
      <c r="I43" s="4"/>
      <c r="J43" s="5"/>
      <c r="K43" s="5"/>
      <c r="L43" s="4"/>
      <c r="M43" s="5"/>
      <c r="N43" s="4"/>
      <c r="O43" s="5"/>
      <c r="P43" s="5"/>
      <c r="Q43" s="4"/>
      <c r="R43" s="4"/>
    </row>
    <row r="44" spans="1:18" ht="27" customHeight="1">
      <c r="A44" s="1" t="s">
        <v>146</v>
      </c>
      <c r="B44" s="97"/>
      <c r="C44" s="4"/>
      <c r="D44" s="4"/>
      <c r="E44" s="4"/>
      <c r="F44" s="4"/>
      <c r="G44" s="4"/>
      <c r="H44" s="5"/>
      <c r="I44" s="4"/>
      <c r="J44" s="5"/>
      <c r="K44" s="5"/>
      <c r="L44" s="4"/>
      <c r="M44" s="5"/>
      <c r="N44" s="4"/>
      <c r="O44" s="5"/>
      <c r="P44" s="5"/>
      <c r="Q44" s="4"/>
      <c r="R44" s="4"/>
    </row>
    <row r="45" spans="1:18" ht="27" customHeight="1">
      <c r="A45" s="1" t="s">
        <v>146</v>
      </c>
      <c r="B45" s="97"/>
      <c r="C45" s="4"/>
      <c r="D45" s="4"/>
      <c r="E45" s="4"/>
      <c r="F45" s="4"/>
      <c r="G45" s="4"/>
      <c r="H45" s="5"/>
      <c r="I45" s="4"/>
      <c r="J45" s="5"/>
      <c r="K45" s="5"/>
      <c r="L45" s="4"/>
      <c r="M45" s="5"/>
      <c r="N45" s="4"/>
      <c r="O45" s="5"/>
      <c r="P45" s="5"/>
      <c r="Q45" s="4"/>
      <c r="R45" s="4"/>
    </row>
    <row r="46" spans="1:18" ht="27" customHeight="1">
      <c r="A46" s="1" t="s">
        <v>146</v>
      </c>
      <c r="B46" s="97"/>
      <c r="C46" s="4"/>
      <c r="D46" s="4"/>
      <c r="E46" s="4"/>
      <c r="F46" s="4"/>
      <c r="G46" s="4"/>
      <c r="H46" s="5"/>
      <c r="I46" s="4"/>
      <c r="J46" s="5"/>
      <c r="K46" s="5"/>
      <c r="L46" s="4"/>
      <c r="M46" s="5"/>
      <c r="N46" s="4"/>
      <c r="O46" s="5"/>
      <c r="P46" s="5"/>
      <c r="Q46" s="4"/>
      <c r="R46" s="4"/>
    </row>
    <row r="47" spans="1:18" ht="27" customHeight="1">
      <c r="A47" s="1" t="s">
        <v>146</v>
      </c>
      <c r="B47" s="97"/>
      <c r="C47" s="4"/>
      <c r="D47" s="4"/>
      <c r="E47" s="4"/>
      <c r="F47" s="4"/>
      <c r="G47" s="4"/>
      <c r="H47" s="5"/>
      <c r="I47" s="4"/>
      <c r="J47" s="5"/>
      <c r="K47" s="5"/>
      <c r="L47" s="4"/>
      <c r="M47" s="5"/>
      <c r="N47" s="4"/>
      <c r="O47" s="5"/>
      <c r="P47" s="5"/>
      <c r="Q47" s="4"/>
      <c r="R47" s="4"/>
    </row>
    <row r="48" spans="1:18" ht="27" customHeight="1">
      <c r="A48" s="1" t="s">
        <v>146</v>
      </c>
      <c r="B48" s="97"/>
      <c r="C48" s="4"/>
      <c r="D48" s="4"/>
      <c r="E48" s="4"/>
      <c r="F48" s="4"/>
      <c r="G48" s="4"/>
      <c r="H48" s="5"/>
      <c r="I48" s="4"/>
      <c r="J48" s="5"/>
      <c r="K48" s="5"/>
      <c r="L48" s="4"/>
      <c r="M48" s="5"/>
      <c r="N48" s="4"/>
      <c r="O48" s="5"/>
      <c r="P48" s="5"/>
      <c r="Q48" s="4"/>
      <c r="R48" s="4"/>
    </row>
    <row r="49" spans="1:18" ht="27" customHeight="1">
      <c r="A49" s="1" t="s">
        <v>146</v>
      </c>
      <c r="B49" s="97"/>
      <c r="C49" s="4"/>
      <c r="D49" s="4"/>
      <c r="E49" s="4"/>
      <c r="F49" s="4"/>
      <c r="G49" s="4"/>
      <c r="H49" s="5"/>
      <c r="I49" s="4"/>
      <c r="J49" s="5"/>
      <c r="K49" s="5"/>
      <c r="L49" s="4"/>
      <c r="M49" s="5"/>
      <c r="N49" s="4"/>
      <c r="O49" s="5"/>
      <c r="P49" s="5"/>
      <c r="Q49" s="4"/>
      <c r="R49" s="4"/>
    </row>
    <row r="50" spans="1:18" ht="27" customHeight="1">
      <c r="A50" s="1" t="s">
        <v>146</v>
      </c>
      <c r="B50" s="97"/>
      <c r="C50" s="4"/>
      <c r="D50" s="4"/>
      <c r="E50" s="4"/>
      <c r="F50" s="4"/>
      <c r="G50" s="4"/>
      <c r="H50" s="5"/>
      <c r="I50" s="4"/>
      <c r="J50" s="5"/>
      <c r="K50" s="5"/>
      <c r="L50" s="4"/>
      <c r="M50" s="5"/>
      <c r="N50" s="4"/>
      <c r="O50" s="5"/>
      <c r="P50" s="5"/>
      <c r="Q50" s="4"/>
      <c r="R50" s="4"/>
    </row>
    <row r="51" spans="1:18" ht="27" customHeight="1">
      <c r="A51" s="1" t="s">
        <v>146</v>
      </c>
      <c r="B51" s="97"/>
      <c r="C51" s="4"/>
      <c r="D51" s="4"/>
      <c r="E51" s="4"/>
      <c r="F51" s="4"/>
      <c r="G51" s="4"/>
      <c r="H51" s="5"/>
      <c r="I51" s="4"/>
      <c r="J51" s="5"/>
      <c r="K51" s="5"/>
      <c r="L51" s="4"/>
      <c r="M51" s="5"/>
      <c r="N51" s="4"/>
      <c r="O51" s="5"/>
      <c r="P51" s="5"/>
      <c r="Q51" s="4"/>
      <c r="R51" s="4"/>
    </row>
    <row r="52" spans="1:18" ht="27" customHeight="1">
      <c r="A52" s="1" t="s">
        <v>146</v>
      </c>
      <c r="B52" s="97"/>
      <c r="C52" s="4"/>
      <c r="D52" s="4"/>
      <c r="E52" s="4"/>
      <c r="F52" s="4"/>
      <c r="G52" s="4"/>
      <c r="H52" s="5"/>
      <c r="I52" s="4"/>
      <c r="J52" s="5"/>
      <c r="K52" s="5"/>
      <c r="L52" s="4"/>
      <c r="M52" s="5"/>
      <c r="N52" s="4"/>
      <c r="O52" s="5"/>
      <c r="P52" s="5"/>
      <c r="Q52" s="4"/>
      <c r="R52" s="4"/>
    </row>
    <row r="53" spans="1:18" ht="27" customHeight="1">
      <c r="A53" s="1" t="s">
        <v>146</v>
      </c>
      <c r="B53" s="97"/>
      <c r="C53" s="4"/>
      <c r="D53" s="4"/>
      <c r="E53" s="4"/>
      <c r="F53" s="4"/>
      <c r="G53" s="4"/>
      <c r="H53" s="5"/>
      <c r="I53" s="4"/>
      <c r="J53" s="5"/>
      <c r="K53" s="5"/>
      <c r="L53" s="4"/>
      <c r="M53" s="5"/>
      <c r="N53" s="4"/>
      <c r="O53" s="5"/>
      <c r="P53" s="5"/>
      <c r="Q53" s="4"/>
      <c r="R53" s="4"/>
    </row>
    <row r="54" spans="1:18" ht="27" customHeight="1">
      <c r="A54" s="1" t="s">
        <v>146</v>
      </c>
      <c r="B54" s="97"/>
      <c r="C54" s="4"/>
      <c r="D54" s="4"/>
      <c r="E54" s="4"/>
      <c r="F54" s="4"/>
      <c r="G54" s="4"/>
      <c r="H54" s="5"/>
      <c r="I54" s="4"/>
      <c r="J54" s="5"/>
      <c r="K54" s="5"/>
      <c r="L54" s="4"/>
      <c r="M54" s="5"/>
      <c r="N54" s="4"/>
      <c r="O54" s="5"/>
      <c r="P54" s="5"/>
      <c r="Q54" s="4"/>
      <c r="R54" s="4"/>
    </row>
    <row r="55" spans="1:18" ht="27" customHeight="1">
      <c r="A55" s="1" t="s">
        <v>146</v>
      </c>
      <c r="B55" s="97"/>
      <c r="C55" s="4"/>
      <c r="D55" s="4"/>
      <c r="E55" s="4"/>
      <c r="F55" s="4"/>
      <c r="G55" s="4"/>
      <c r="H55" s="5"/>
      <c r="I55" s="4"/>
      <c r="J55" s="5"/>
      <c r="K55" s="5"/>
      <c r="L55" s="4"/>
      <c r="M55" s="5"/>
      <c r="N55" s="4"/>
      <c r="O55" s="5"/>
      <c r="P55" s="5"/>
      <c r="Q55" s="4"/>
      <c r="R55" s="4"/>
    </row>
    <row r="56" spans="1:18" ht="27" customHeight="1">
      <c r="A56" s="1" t="s">
        <v>146</v>
      </c>
      <c r="B56" s="97"/>
      <c r="C56" s="4"/>
      <c r="D56" s="4"/>
      <c r="E56" s="4"/>
      <c r="F56" s="4"/>
      <c r="G56" s="4"/>
      <c r="H56" s="5"/>
      <c r="I56" s="4"/>
      <c r="J56" s="5"/>
      <c r="K56" s="5"/>
      <c r="L56" s="4"/>
      <c r="M56" s="5"/>
      <c r="N56" s="4"/>
      <c r="O56" s="5"/>
      <c r="P56" s="5"/>
      <c r="Q56" s="4"/>
      <c r="R56" s="4"/>
    </row>
    <row r="57" spans="1:18" ht="27" customHeight="1">
      <c r="A57" s="1" t="s">
        <v>146</v>
      </c>
      <c r="B57" s="97"/>
      <c r="C57" s="4"/>
      <c r="D57" s="4"/>
      <c r="E57" s="4"/>
      <c r="F57" s="4"/>
      <c r="G57" s="4"/>
      <c r="H57" s="5"/>
      <c r="I57" s="4"/>
      <c r="J57" s="5"/>
      <c r="K57" s="5"/>
      <c r="L57" s="4"/>
      <c r="M57" s="5"/>
      <c r="N57" s="4"/>
      <c r="O57" s="5"/>
      <c r="P57" s="5"/>
      <c r="Q57" s="4"/>
      <c r="R57" s="4"/>
    </row>
    <row r="58" spans="1:18" ht="27" customHeight="1">
      <c r="A58" s="1" t="s">
        <v>146</v>
      </c>
      <c r="B58" s="97"/>
      <c r="C58" s="4"/>
      <c r="D58" s="4"/>
      <c r="E58" s="4"/>
      <c r="F58" s="4"/>
      <c r="G58" s="4"/>
      <c r="H58" s="5"/>
      <c r="I58" s="4"/>
      <c r="J58" s="5"/>
      <c r="K58" s="5"/>
      <c r="L58" s="4"/>
      <c r="M58" s="5"/>
      <c r="N58" s="4"/>
      <c r="O58" s="5"/>
      <c r="P58" s="5"/>
      <c r="Q58" s="4"/>
      <c r="R58" s="4"/>
    </row>
    <row r="59" spans="1:18" ht="27" customHeight="1">
      <c r="A59" s="1" t="s">
        <v>146</v>
      </c>
      <c r="B59" s="97"/>
      <c r="C59" s="4"/>
      <c r="D59" s="4"/>
      <c r="E59" s="4"/>
      <c r="F59" s="4"/>
      <c r="G59" s="4"/>
      <c r="H59" s="5"/>
      <c r="I59" s="4"/>
      <c r="J59" s="5"/>
      <c r="K59" s="5"/>
      <c r="L59" s="4"/>
      <c r="M59" s="5"/>
      <c r="N59" s="4"/>
      <c r="O59" s="5"/>
      <c r="P59" s="5"/>
      <c r="Q59" s="4"/>
      <c r="R59" s="4"/>
    </row>
    <row r="60" spans="1:18" ht="27" customHeight="1">
      <c r="A60" s="1" t="s">
        <v>146</v>
      </c>
      <c r="B60" s="97"/>
      <c r="C60" s="4"/>
      <c r="D60" s="4"/>
      <c r="E60" s="4"/>
      <c r="F60" s="4"/>
      <c r="G60" s="4"/>
      <c r="H60" s="5"/>
      <c r="I60" s="4"/>
      <c r="J60" s="5"/>
      <c r="K60" s="5"/>
      <c r="L60" s="4"/>
      <c r="M60" s="5"/>
      <c r="N60" s="4"/>
      <c r="O60" s="5"/>
      <c r="P60" s="5"/>
      <c r="Q60" s="4"/>
      <c r="R60" s="4"/>
    </row>
    <row r="61" spans="1:18" ht="27" customHeight="1">
      <c r="A61" s="1" t="s">
        <v>146</v>
      </c>
      <c r="B61" s="97"/>
      <c r="C61" s="4"/>
      <c r="D61" s="4"/>
      <c r="E61" s="4"/>
      <c r="F61" s="4"/>
      <c r="G61" s="4"/>
      <c r="H61" s="5"/>
      <c r="I61" s="4"/>
      <c r="J61" s="5"/>
      <c r="K61" s="5"/>
      <c r="L61" s="4"/>
      <c r="M61" s="5"/>
      <c r="N61" s="4"/>
      <c r="O61" s="5"/>
      <c r="P61" s="5"/>
      <c r="Q61" s="4"/>
      <c r="R61" s="4"/>
    </row>
    <row r="62" spans="1:18" ht="27" customHeight="1">
      <c r="A62" s="1" t="s">
        <v>146</v>
      </c>
      <c r="B62" s="97"/>
      <c r="C62" s="4"/>
      <c r="D62" s="4"/>
      <c r="E62" s="4"/>
      <c r="F62" s="4"/>
      <c r="G62" s="4"/>
      <c r="H62" s="5"/>
      <c r="I62" s="4"/>
      <c r="J62" s="5"/>
      <c r="K62" s="5"/>
      <c r="L62" s="4"/>
      <c r="M62" s="5"/>
      <c r="N62" s="4"/>
      <c r="O62" s="5"/>
      <c r="P62" s="5"/>
      <c r="Q62" s="4"/>
      <c r="R62" s="4"/>
    </row>
    <row r="63" spans="1:18" ht="27" customHeight="1">
      <c r="A63" s="1" t="s">
        <v>146</v>
      </c>
      <c r="B63" s="97"/>
      <c r="C63" s="4"/>
      <c r="D63" s="4"/>
      <c r="E63" s="4"/>
      <c r="F63" s="4"/>
      <c r="G63" s="4"/>
      <c r="H63" s="5"/>
      <c r="I63" s="4"/>
      <c r="J63" s="5"/>
      <c r="K63" s="5"/>
      <c r="L63" s="4"/>
      <c r="M63" s="5"/>
      <c r="N63" s="4"/>
      <c r="O63" s="5"/>
      <c r="P63" s="5"/>
      <c r="Q63" s="4"/>
      <c r="R63" s="4"/>
    </row>
    <row r="64" spans="1:18" ht="27" customHeight="1">
      <c r="A64" s="1" t="s">
        <v>146</v>
      </c>
      <c r="B64" s="97"/>
      <c r="C64" s="4"/>
      <c r="D64" s="4"/>
      <c r="E64" s="4"/>
      <c r="F64" s="4"/>
      <c r="G64" s="4"/>
      <c r="H64" s="5"/>
      <c r="I64" s="4"/>
      <c r="J64" s="5"/>
      <c r="K64" s="5"/>
      <c r="L64" s="4"/>
      <c r="M64" s="5"/>
      <c r="N64" s="4"/>
      <c r="O64" s="5"/>
      <c r="P64" s="5"/>
      <c r="Q64" s="4"/>
      <c r="R64" s="4"/>
    </row>
    <row r="65" spans="1:18" ht="27" customHeight="1">
      <c r="A65" s="1" t="s">
        <v>146</v>
      </c>
      <c r="B65" s="97"/>
      <c r="C65" s="4"/>
      <c r="D65" s="4"/>
      <c r="E65" s="4"/>
      <c r="F65" s="4"/>
      <c r="G65" s="4"/>
      <c r="H65" s="5"/>
      <c r="I65" s="4"/>
      <c r="J65" s="5"/>
      <c r="K65" s="5"/>
      <c r="L65" s="4"/>
      <c r="M65" s="5"/>
      <c r="N65" s="4"/>
      <c r="O65" s="5"/>
      <c r="P65" s="5"/>
      <c r="Q65" s="4"/>
      <c r="R65" s="4"/>
    </row>
    <row r="66" spans="1:18" ht="27" customHeight="1">
      <c r="A66" s="1" t="s">
        <v>146</v>
      </c>
      <c r="B66" s="97"/>
      <c r="C66" s="4"/>
      <c r="D66" s="4"/>
      <c r="E66" s="4"/>
      <c r="F66" s="4"/>
      <c r="G66" s="4"/>
      <c r="H66" s="5"/>
      <c r="I66" s="4"/>
      <c r="J66" s="5"/>
      <c r="K66" s="5"/>
      <c r="L66" s="4"/>
      <c r="M66" s="5"/>
      <c r="N66" s="4"/>
      <c r="O66" s="5"/>
      <c r="P66" s="5"/>
      <c r="Q66" s="4"/>
      <c r="R66" s="4"/>
    </row>
    <row r="67" spans="1:18" ht="27" customHeight="1">
      <c r="A67" s="1" t="s">
        <v>146</v>
      </c>
      <c r="B67" s="97"/>
      <c r="C67" s="4"/>
      <c r="D67" s="4"/>
      <c r="E67" s="4"/>
      <c r="F67" s="4"/>
      <c r="G67" s="4"/>
      <c r="H67" s="5"/>
      <c r="I67" s="4"/>
      <c r="J67" s="5"/>
      <c r="K67" s="5"/>
      <c r="L67" s="4"/>
      <c r="M67" s="5"/>
      <c r="N67" s="4"/>
      <c r="O67" s="5"/>
      <c r="P67" s="5"/>
      <c r="Q67" s="4"/>
      <c r="R67" s="4"/>
    </row>
    <row r="68" spans="1:18" ht="27" customHeight="1">
      <c r="A68" s="1" t="s">
        <v>146</v>
      </c>
      <c r="B68" s="97"/>
      <c r="C68" s="4"/>
      <c r="D68" s="4"/>
      <c r="E68" s="4"/>
      <c r="F68" s="4"/>
      <c r="G68" s="4"/>
      <c r="H68" s="5"/>
      <c r="I68" s="4"/>
      <c r="J68" s="5"/>
      <c r="K68" s="5"/>
      <c r="L68" s="4"/>
      <c r="M68" s="5"/>
      <c r="N68" s="4"/>
      <c r="O68" s="5"/>
      <c r="P68" s="5"/>
      <c r="Q68" s="4"/>
      <c r="R68" s="4"/>
    </row>
    <row r="69" spans="1:18" ht="27" customHeight="1">
      <c r="A69" s="1" t="s">
        <v>146</v>
      </c>
      <c r="B69" s="97"/>
      <c r="C69" s="4"/>
      <c r="D69" s="4"/>
      <c r="E69" s="4"/>
      <c r="F69" s="4"/>
      <c r="G69" s="4"/>
      <c r="H69" s="5"/>
      <c r="I69" s="4"/>
      <c r="J69" s="5"/>
      <c r="K69" s="5"/>
      <c r="L69" s="4"/>
      <c r="M69" s="5"/>
      <c r="N69" s="4"/>
      <c r="O69" s="5"/>
      <c r="P69" s="5"/>
      <c r="Q69" s="4"/>
      <c r="R69" s="4"/>
    </row>
    <row r="70" spans="1:18" ht="27" customHeight="1">
      <c r="A70" s="1" t="s">
        <v>146</v>
      </c>
      <c r="B70" s="97"/>
      <c r="C70" s="4"/>
      <c r="D70" s="4"/>
      <c r="E70" s="4"/>
      <c r="F70" s="4"/>
      <c r="G70" s="4"/>
      <c r="H70" s="5"/>
      <c r="I70" s="4"/>
      <c r="J70" s="5"/>
      <c r="K70" s="5"/>
      <c r="L70" s="4"/>
      <c r="M70" s="5"/>
      <c r="N70" s="4"/>
      <c r="O70" s="5"/>
      <c r="P70" s="5"/>
      <c r="Q70" s="4"/>
      <c r="R70" s="4"/>
    </row>
    <row r="71" spans="1:18" ht="27" customHeight="1">
      <c r="A71" s="1" t="s">
        <v>146</v>
      </c>
      <c r="B71" s="97"/>
      <c r="C71" s="4"/>
      <c r="D71" s="4"/>
      <c r="E71" s="4"/>
      <c r="F71" s="4"/>
      <c r="G71" s="4"/>
      <c r="H71" s="5"/>
      <c r="I71" s="4"/>
      <c r="J71" s="5"/>
      <c r="K71" s="5"/>
      <c r="L71" s="4"/>
      <c r="M71" s="5"/>
      <c r="N71" s="4"/>
      <c r="O71" s="5"/>
      <c r="P71" s="5"/>
      <c r="Q71" s="4"/>
      <c r="R71" s="4"/>
    </row>
    <row r="72" spans="1:18" ht="27" customHeight="1">
      <c r="A72" s="1" t="s">
        <v>146</v>
      </c>
      <c r="B72" s="97"/>
      <c r="C72" s="4"/>
      <c r="D72" s="4"/>
      <c r="E72" s="4"/>
      <c r="F72" s="4"/>
      <c r="G72" s="4"/>
      <c r="H72" s="5"/>
      <c r="I72" s="4"/>
      <c r="J72" s="5"/>
      <c r="K72" s="5"/>
      <c r="L72" s="4"/>
      <c r="M72" s="5"/>
      <c r="N72" s="4"/>
      <c r="O72" s="5"/>
      <c r="P72" s="5"/>
      <c r="Q72" s="4"/>
      <c r="R72" s="4"/>
    </row>
    <row r="73" spans="1:18" ht="27" customHeight="1">
      <c r="A73" s="1" t="s">
        <v>146</v>
      </c>
      <c r="B73" s="97"/>
      <c r="C73" s="4"/>
      <c r="D73" s="4"/>
      <c r="E73" s="4"/>
      <c r="F73" s="4"/>
      <c r="G73" s="4"/>
      <c r="H73" s="5"/>
      <c r="I73" s="4"/>
      <c r="J73" s="5"/>
      <c r="K73" s="5"/>
      <c r="L73" s="4"/>
      <c r="M73" s="5"/>
      <c r="N73" s="4"/>
      <c r="O73" s="5"/>
      <c r="P73" s="5"/>
      <c r="Q73" s="4"/>
      <c r="R73" s="4"/>
    </row>
    <row r="74" spans="1:18" ht="27" customHeight="1">
      <c r="A74" s="1" t="s">
        <v>146</v>
      </c>
      <c r="B74" s="97"/>
      <c r="C74" s="4"/>
      <c r="D74" s="4"/>
      <c r="E74" s="4"/>
      <c r="F74" s="4"/>
      <c r="G74" s="4"/>
      <c r="H74" s="5"/>
      <c r="I74" s="4"/>
      <c r="J74" s="5"/>
      <c r="K74" s="5"/>
      <c r="L74" s="4"/>
      <c r="M74" s="5"/>
      <c r="N74" s="4"/>
      <c r="O74" s="5"/>
      <c r="P74" s="5"/>
      <c r="Q74" s="4"/>
      <c r="R74" s="4"/>
    </row>
    <row r="75" spans="1:18" ht="27" customHeight="1">
      <c r="A75" s="1" t="s">
        <v>146</v>
      </c>
      <c r="B75" s="97"/>
      <c r="C75" s="4"/>
      <c r="D75" s="4"/>
      <c r="E75" s="4"/>
      <c r="F75" s="4"/>
      <c r="G75" s="4"/>
      <c r="H75" s="5"/>
      <c r="I75" s="4"/>
      <c r="J75" s="5"/>
      <c r="K75" s="5"/>
      <c r="L75" s="4"/>
      <c r="M75" s="5"/>
      <c r="N75" s="4"/>
      <c r="O75" s="5"/>
      <c r="P75" s="5"/>
      <c r="Q75" s="4"/>
      <c r="R75" s="4"/>
    </row>
    <row r="76" spans="1:18" ht="27" customHeight="1">
      <c r="A76" s="1" t="s">
        <v>146</v>
      </c>
      <c r="B76" s="97"/>
      <c r="C76" s="4"/>
      <c r="D76" s="4"/>
      <c r="E76" s="4"/>
      <c r="F76" s="4"/>
      <c r="G76" s="4"/>
      <c r="H76" s="5"/>
      <c r="I76" s="4"/>
      <c r="J76" s="5"/>
      <c r="K76" s="5"/>
      <c r="L76" s="4"/>
      <c r="M76" s="5"/>
      <c r="N76" s="4"/>
      <c r="O76" s="5"/>
      <c r="P76" s="5"/>
      <c r="Q76" s="4"/>
      <c r="R76" s="4"/>
    </row>
    <row r="77" spans="1:18" ht="27" customHeight="1">
      <c r="A77" s="1" t="s">
        <v>146</v>
      </c>
      <c r="B77" s="97"/>
      <c r="C77" s="4"/>
      <c r="D77" s="4"/>
      <c r="E77" s="4"/>
      <c r="F77" s="4"/>
      <c r="G77" s="4"/>
      <c r="H77" s="5"/>
      <c r="I77" s="4"/>
      <c r="J77" s="5"/>
      <c r="K77" s="5"/>
      <c r="L77" s="4"/>
      <c r="M77" s="5"/>
      <c r="N77" s="4"/>
      <c r="O77" s="5"/>
      <c r="P77" s="5"/>
      <c r="Q77" s="4"/>
      <c r="R77" s="4"/>
    </row>
    <row r="78" spans="1:18" ht="27" customHeight="1">
      <c r="A78" s="1" t="s">
        <v>146</v>
      </c>
      <c r="B78" s="97"/>
      <c r="C78" s="4"/>
      <c r="D78" s="4"/>
      <c r="E78" s="4"/>
      <c r="F78" s="4"/>
      <c r="G78" s="4"/>
      <c r="H78" s="5"/>
      <c r="I78" s="4"/>
      <c r="J78" s="5"/>
      <c r="K78" s="5"/>
      <c r="L78" s="4"/>
      <c r="M78" s="5"/>
      <c r="N78" s="4"/>
      <c r="O78" s="5"/>
      <c r="P78" s="5"/>
      <c r="Q78" s="4"/>
      <c r="R78" s="4"/>
    </row>
    <row r="79" spans="1:18" ht="27" customHeight="1">
      <c r="A79" s="1" t="s">
        <v>146</v>
      </c>
      <c r="B79" s="97"/>
      <c r="C79" s="4"/>
      <c r="D79" s="4"/>
      <c r="E79" s="4"/>
      <c r="F79" s="4"/>
      <c r="G79" s="4"/>
      <c r="H79" s="5"/>
      <c r="I79" s="4"/>
      <c r="J79" s="5"/>
      <c r="K79" s="5"/>
      <c r="L79" s="4"/>
      <c r="M79" s="5"/>
      <c r="N79" s="4"/>
      <c r="O79" s="5"/>
      <c r="P79" s="5"/>
      <c r="Q79" s="4"/>
      <c r="R79" s="4"/>
    </row>
    <row r="80" spans="1:18" ht="27" customHeight="1">
      <c r="A80" s="1" t="s">
        <v>146</v>
      </c>
      <c r="B80" s="97"/>
      <c r="C80" s="4"/>
      <c r="D80" s="4"/>
      <c r="E80" s="4"/>
      <c r="F80" s="4"/>
      <c r="G80" s="4"/>
      <c r="H80" s="5"/>
      <c r="I80" s="4"/>
      <c r="J80" s="5"/>
      <c r="K80" s="5"/>
      <c r="L80" s="4"/>
      <c r="M80" s="5"/>
      <c r="N80" s="4"/>
      <c r="O80" s="5"/>
      <c r="P80" s="5"/>
      <c r="Q80" s="4"/>
      <c r="R80" s="4"/>
    </row>
    <row r="81" spans="1:18" ht="27" customHeight="1">
      <c r="A81" s="1" t="s">
        <v>146</v>
      </c>
      <c r="B81" s="97"/>
      <c r="C81" s="4"/>
      <c r="D81" s="4"/>
      <c r="E81" s="4"/>
      <c r="F81" s="4"/>
      <c r="G81" s="4"/>
      <c r="H81" s="5"/>
      <c r="I81" s="4"/>
      <c r="J81" s="5"/>
      <c r="K81" s="5"/>
      <c r="L81" s="4"/>
      <c r="M81" s="5"/>
      <c r="N81" s="4"/>
      <c r="O81" s="5"/>
      <c r="P81" s="5"/>
      <c r="Q81" s="4"/>
      <c r="R81" s="4"/>
    </row>
    <row r="82" spans="1:18" ht="27" customHeight="1">
      <c r="A82" s="1" t="s">
        <v>146</v>
      </c>
      <c r="B82" s="97"/>
      <c r="C82" s="4"/>
      <c r="D82" s="4"/>
      <c r="E82" s="4"/>
      <c r="F82" s="4"/>
      <c r="G82" s="4"/>
      <c r="H82" s="5"/>
      <c r="I82" s="4"/>
      <c r="J82" s="5"/>
      <c r="K82" s="5"/>
      <c r="L82" s="4"/>
      <c r="M82" s="5"/>
      <c r="N82" s="4"/>
      <c r="O82" s="5"/>
      <c r="P82" s="5"/>
      <c r="Q82" s="4"/>
      <c r="R82" s="4"/>
    </row>
    <row r="83" spans="1:18" ht="27" customHeight="1">
      <c r="A83" s="1" t="s">
        <v>146</v>
      </c>
      <c r="B83" s="97"/>
      <c r="C83" s="4"/>
      <c r="D83" s="4"/>
      <c r="E83" s="4"/>
      <c r="F83" s="4"/>
      <c r="G83" s="4"/>
      <c r="H83" s="5"/>
      <c r="I83" s="4"/>
      <c r="J83" s="5"/>
      <c r="K83" s="5"/>
      <c r="L83" s="4"/>
      <c r="M83" s="5"/>
      <c r="N83" s="4"/>
      <c r="O83" s="5"/>
      <c r="P83" s="5"/>
      <c r="Q83" s="4"/>
      <c r="R83" s="4"/>
    </row>
    <row r="84" spans="1:18" ht="27" customHeight="1">
      <c r="A84" s="1" t="s">
        <v>146</v>
      </c>
      <c r="B84" s="97"/>
      <c r="C84" s="4"/>
      <c r="D84" s="4"/>
      <c r="E84" s="4"/>
      <c r="F84" s="4"/>
      <c r="G84" s="4"/>
      <c r="H84" s="5"/>
      <c r="I84" s="4"/>
      <c r="J84" s="5"/>
      <c r="K84" s="5"/>
      <c r="L84" s="4"/>
      <c r="M84" s="5"/>
      <c r="N84" s="4"/>
      <c r="O84" s="5"/>
      <c r="P84" s="5"/>
      <c r="Q84" s="4"/>
      <c r="R84" s="4"/>
    </row>
    <row r="85" spans="1:18" ht="27" customHeight="1">
      <c r="A85" s="1" t="s">
        <v>146</v>
      </c>
      <c r="B85" s="97"/>
      <c r="C85" s="4"/>
      <c r="D85" s="4"/>
      <c r="E85" s="4"/>
      <c r="F85" s="4"/>
      <c r="G85" s="4"/>
      <c r="H85" s="5"/>
      <c r="I85" s="4"/>
      <c r="J85" s="5"/>
      <c r="K85" s="5"/>
      <c r="L85" s="4"/>
      <c r="M85" s="5"/>
      <c r="N85" s="4"/>
      <c r="O85" s="5"/>
      <c r="P85" s="5"/>
      <c r="Q85" s="4"/>
      <c r="R85" s="4"/>
    </row>
    <row r="86" spans="1:18" ht="27" customHeight="1">
      <c r="A86" s="1" t="s">
        <v>146</v>
      </c>
      <c r="B86" s="97"/>
      <c r="C86" s="4"/>
      <c r="D86" s="4"/>
      <c r="E86" s="4"/>
      <c r="F86" s="4"/>
      <c r="G86" s="4"/>
      <c r="H86" s="5"/>
      <c r="I86" s="4"/>
      <c r="J86" s="5"/>
      <c r="K86" s="5"/>
      <c r="L86" s="4"/>
      <c r="M86" s="5"/>
      <c r="N86" s="4"/>
      <c r="O86" s="5"/>
      <c r="P86" s="5"/>
      <c r="Q86" s="4"/>
      <c r="R86" s="4"/>
    </row>
    <row r="87" spans="1:18" ht="27" customHeight="1">
      <c r="A87" s="1" t="s">
        <v>146</v>
      </c>
      <c r="B87" s="97"/>
      <c r="C87" s="4"/>
      <c r="D87" s="4"/>
      <c r="E87" s="4"/>
      <c r="F87" s="4"/>
      <c r="G87" s="4"/>
      <c r="H87" s="5"/>
      <c r="I87" s="4"/>
      <c r="J87" s="5"/>
      <c r="K87" s="5"/>
      <c r="L87" s="4"/>
      <c r="M87" s="5"/>
      <c r="N87" s="4"/>
      <c r="O87" s="5"/>
      <c r="P87" s="5"/>
      <c r="Q87" s="4"/>
      <c r="R87" s="4"/>
    </row>
    <row r="88" spans="1:18" ht="27" customHeight="1">
      <c r="A88" s="1" t="s">
        <v>146</v>
      </c>
      <c r="B88" s="97"/>
      <c r="C88" s="4"/>
      <c r="D88" s="4"/>
      <c r="E88" s="4"/>
      <c r="F88" s="4"/>
      <c r="G88" s="4"/>
      <c r="H88" s="5"/>
      <c r="I88" s="4"/>
      <c r="J88" s="5"/>
      <c r="K88" s="5"/>
      <c r="L88" s="4"/>
      <c r="M88" s="5"/>
      <c r="N88" s="4"/>
      <c r="O88" s="5"/>
      <c r="P88" s="5"/>
      <c r="Q88" s="4"/>
      <c r="R88" s="4"/>
    </row>
    <row r="89" spans="1:18" ht="27" customHeight="1">
      <c r="A89" s="1" t="s">
        <v>146</v>
      </c>
      <c r="B89" s="97"/>
      <c r="C89" s="4"/>
      <c r="D89" s="4"/>
      <c r="E89" s="4"/>
      <c r="F89" s="4"/>
      <c r="G89" s="4"/>
      <c r="H89" s="5"/>
      <c r="I89" s="4"/>
      <c r="J89" s="5"/>
      <c r="K89" s="5"/>
      <c r="L89" s="4"/>
      <c r="M89" s="5"/>
      <c r="N89" s="4"/>
      <c r="O89" s="5"/>
      <c r="P89" s="5"/>
      <c r="Q89" s="4"/>
      <c r="R89" s="4"/>
    </row>
    <row r="90" spans="1:18" ht="27" customHeight="1">
      <c r="A90" s="1" t="s">
        <v>146</v>
      </c>
      <c r="B90" s="97"/>
      <c r="C90" s="4"/>
      <c r="D90" s="4"/>
      <c r="E90" s="4"/>
      <c r="F90" s="4"/>
      <c r="G90" s="4"/>
      <c r="H90" s="5"/>
      <c r="I90" s="4"/>
      <c r="J90" s="5"/>
      <c r="K90" s="5"/>
      <c r="L90" s="4"/>
      <c r="M90" s="5"/>
      <c r="N90" s="4"/>
      <c r="O90" s="5"/>
      <c r="P90" s="5"/>
      <c r="Q90" s="4"/>
      <c r="R90" s="4"/>
    </row>
    <row r="91" spans="1:18" ht="27" customHeight="1">
      <c r="A91" s="1" t="s">
        <v>146</v>
      </c>
      <c r="B91" s="97"/>
      <c r="C91" s="4"/>
      <c r="D91" s="4"/>
      <c r="E91" s="4"/>
      <c r="F91" s="4"/>
      <c r="G91" s="4"/>
      <c r="H91" s="5"/>
      <c r="I91" s="4"/>
      <c r="J91" s="5"/>
      <c r="K91" s="5"/>
      <c r="L91" s="4"/>
      <c r="M91" s="5"/>
      <c r="N91" s="4"/>
      <c r="O91" s="5"/>
      <c r="P91" s="5"/>
      <c r="Q91" s="4"/>
      <c r="R91" s="4"/>
    </row>
    <row r="92" spans="1:18" ht="27" customHeight="1">
      <c r="A92" s="1" t="s">
        <v>146</v>
      </c>
      <c r="B92" s="97"/>
      <c r="C92" s="4"/>
      <c r="D92" s="4"/>
      <c r="E92" s="4"/>
      <c r="F92" s="4"/>
      <c r="G92" s="4"/>
      <c r="H92" s="5"/>
      <c r="I92" s="4"/>
      <c r="J92" s="5"/>
      <c r="K92" s="5"/>
      <c r="L92" s="4"/>
      <c r="M92" s="5"/>
      <c r="N92" s="4"/>
      <c r="O92" s="5"/>
      <c r="P92" s="5"/>
      <c r="Q92" s="4"/>
      <c r="R92" s="4"/>
    </row>
    <row r="93" spans="1:18" ht="27" customHeight="1">
      <c r="A93" s="1" t="s">
        <v>146</v>
      </c>
      <c r="B93" s="97"/>
      <c r="C93" s="4"/>
      <c r="D93" s="4"/>
      <c r="E93" s="4"/>
      <c r="F93" s="4"/>
      <c r="G93" s="4"/>
      <c r="H93" s="5"/>
      <c r="I93" s="4"/>
      <c r="J93" s="5"/>
      <c r="K93" s="5"/>
      <c r="L93" s="4"/>
      <c r="M93" s="5"/>
      <c r="N93" s="4"/>
      <c r="O93" s="5"/>
      <c r="P93" s="5"/>
      <c r="Q93" s="4"/>
      <c r="R93" s="4"/>
    </row>
    <row r="94" spans="1:18" ht="27" customHeight="1">
      <c r="A94" s="1" t="s">
        <v>146</v>
      </c>
      <c r="B94" s="97"/>
      <c r="C94" s="4"/>
      <c r="D94" s="4"/>
      <c r="E94" s="4"/>
      <c r="F94" s="4"/>
      <c r="G94" s="4"/>
      <c r="H94" s="5"/>
      <c r="I94" s="4"/>
      <c r="J94" s="5"/>
      <c r="K94" s="5"/>
      <c r="L94" s="4"/>
      <c r="M94" s="5"/>
      <c r="N94" s="4"/>
      <c r="O94" s="5"/>
      <c r="P94" s="5"/>
      <c r="Q94" s="4"/>
      <c r="R94" s="4"/>
    </row>
    <row r="95" spans="1:18" ht="27" customHeight="1">
      <c r="A95" s="1" t="s">
        <v>146</v>
      </c>
      <c r="B95" s="97"/>
      <c r="C95" s="4"/>
      <c r="D95" s="4"/>
      <c r="E95" s="4"/>
      <c r="F95" s="4"/>
      <c r="G95" s="4"/>
      <c r="H95" s="5"/>
      <c r="I95" s="4"/>
      <c r="J95" s="5"/>
      <c r="K95" s="5"/>
      <c r="L95" s="4"/>
      <c r="M95" s="5"/>
      <c r="N95" s="4"/>
      <c r="O95" s="5"/>
      <c r="P95" s="5"/>
      <c r="Q95" s="4"/>
      <c r="R95" s="4"/>
    </row>
    <row r="96" spans="1:18" ht="27" customHeight="1">
      <c r="A96" s="1" t="s">
        <v>146</v>
      </c>
      <c r="B96" s="97"/>
      <c r="C96" s="4"/>
      <c r="D96" s="4"/>
      <c r="E96" s="4"/>
      <c r="F96" s="4"/>
      <c r="G96" s="4"/>
      <c r="H96" s="5"/>
      <c r="I96" s="4"/>
      <c r="J96" s="5"/>
      <c r="K96" s="5"/>
      <c r="L96" s="4"/>
      <c r="M96" s="5"/>
      <c r="N96" s="4"/>
      <c r="O96" s="5"/>
      <c r="P96" s="5"/>
      <c r="Q96" s="4"/>
      <c r="R96" s="4"/>
    </row>
    <row r="97" spans="1:18" ht="27" customHeight="1">
      <c r="A97" s="1" t="s">
        <v>146</v>
      </c>
      <c r="B97" s="97"/>
      <c r="C97" s="4"/>
      <c r="D97" s="4"/>
      <c r="E97" s="4"/>
      <c r="F97" s="4"/>
      <c r="G97" s="4"/>
      <c r="H97" s="5"/>
      <c r="I97" s="4"/>
      <c r="J97" s="5"/>
      <c r="K97" s="5"/>
      <c r="L97" s="4"/>
      <c r="M97" s="5"/>
      <c r="N97" s="4"/>
      <c r="O97" s="5"/>
      <c r="P97" s="5"/>
      <c r="Q97" s="4"/>
      <c r="R97" s="4"/>
    </row>
    <row r="98" spans="1:18" ht="27" customHeight="1">
      <c r="A98" s="1" t="s">
        <v>146</v>
      </c>
      <c r="B98" s="97"/>
      <c r="C98" s="4"/>
      <c r="D98" s="4"/>
      <c r="E98" s="4"/>
      <c r="F98" s="4"/>
      <c r="G98" s="4"/>
      <c r="H98" s="5"/>
      <c r="I98" s="4"/>
      <c r="J98" s="5"/>
      <c r="K98" s="5"/>
      <c r="L98" s="4"/>
      <c r="M98" s="5"/>
      <c r="N98" s="4"/>
      <c r="O98" s="5"/>
      <c r="P98" s="5"/>
      <c r="Q98" s="4"/>
      <c r="R98" s="4"/>
    </row>
    <row r="99" spans="1:18" ht="27" customHeight="1">
      <c r="A99" s="1" t="s">
        <v>146</v>
      </c>
      <c r="B99" s="97"/>
      <c r="C99" s="4"/>
      <c r="D99" s="4"/>
      <c r="E99" s="4"/>
      <c r="F99" s="4"/>
      <c r="G99" s="4"/>
      <c r="H99" s="5"/>
      <c r="I99" s="4"/>
      <c r="J99" s="5"/>
      <c r="K99" s="5"/>
      <c r="L99" s="4"/>
      <c r="M99" s="5"/>
      <c r="N99" s="4"/>
      <c r="O99" s="5"/>
      <c r="P99" s="5"/>
      <c r="Q99" s="4"/>
      <c r="R99" s="4"/>
    </row>
    <row r="100" spans="1:18" ht="27" customHeight="1">
      <c r="A100" s="1" t="s">
        <v>146</v>
      </c>
      <c r="B100" s="97"/>
      <c r="C100" s="4"/>
      <c r="D100" s="4"/>
      <c r="E100" s="4"/>
      <c r="F100" s="4"/>
      <c r="G100" s="4"/>
      <c r="H100" s="5"/>
      <c r="I100" s="4"/>
      <c r="J100" s="5"/>
      <c r="K100" s="5"/>
      <c r="L100" s="4"/>
      <c r="M100" s="5"/>
      <c r="N100" s="4"/>
      <c r="O100" s="5"/>
      <c r="P100" s="5"/>
      <c r="Q100" s="4"/>
      <c r="R100" s="4"/>
    </row>
    <row r="101" spans="1:18" ht="27" customHeight="1">
      <c r="A101" s="1" t="s">
        <v>146</v>
      </c>
      <c r="B101" s="97"/>
      <c r="C101" s="4"/>
      <c r="D101" s="4"/>
      <c r="E101" s="4"/>
      <c r="F101" s="4"/>
      <c r="G101" s="4"/>
      <c r="H101" s="5"/>
      <c r="I101" s="4"/>
      <c r="J101" s="5"/>
      <c r="K101" s="5"/>
      <c r="L101" s="4"/>
      <c r="M101" s="5"/>
      <c r="N101" s="4"/>
      <c r="O101" s="5"/>
      <c r="P101" s="5"/>
      <c r="Q101" s="4"/>
      <c r="R101" s="4"/>
    </row>
    <row r="102" spans="1:18" ht="27" customHeight="1">
      <c r="A102" s="1" t="s">
        <v>146</v>
      </c>
      <c r="B102" s="97"/>
      <c r="C102" s="4"/>
      <c r="D102" s="4"/>
      <c r="E102" s="4"/>
      <c r="F102" s="4"/>
      <c r="G102" s="4"/>
      <c r="H102" s="5"/>
      <c r="I102" s="4"/>
      <c r="J102" s="5"/>
      <c r="K102" s="5"/>
      <c r="L102" s="4"/>
      <c r="M102" s="5"/>
      <c r="N102" s="4"/>
      <c r="O102" s="5"/>
      <c r="P102" s="5"/>
      <c r="Q102" s="4"/>
      <c r="R102" s="4"/>
    </row>
    <row r="103" spans="1:18" ht="27" customHeight="1">
      <c r="A103" s="1" t="s">
        <v>146</v>
      </c>
      <c r="B103" s="97"/>
      <c r="C103" s="4"/>
      <c r="D103" s="4"/>
      <c r="E103" s="4"/>
      <c r="F103" s="4"/>
      <c r="G103" s="4"/>
      <c r="H103" s="5"/>
      <c r="I103" s="4"/>
      <c r="J103" s="5"/>
      <c r="K103" s="5"/>
      <c r="L103" s="4"/>
      <c r="M103" s="5"/>
      <c r="N103" s="4"/>
      <c r="O103" s="5"/>
      <c r="P103" s="5"/>
      <c r="Q103" s="4"/>
      <c r="R103" s="4"/>
    </row>
    <row r="104" spans="1:18" ht="27" customHeight="1">
      <c r="A104" s="1" t="s">
        <v>146</v>
      </c>
      <c r="B104" s="97"/>
      <c r="C104" s="4"/>
      <c r="D104" s="4"/>
      <c r="E104" s="4"/>
      <c r="F104" s="4"/>
      <c r="G104" s="4"/>
      <c r="H104" s="5"/>
      <c r="I104" s="4"/>
      <c r="J104" s="5"/>
      <c r="K104" s="5"/>
      <c r="L104" s="4"/>
      <c r="M104" s="5"/>
      <c r="N104" s="4"/>
      <c r="O104" s="5"/>
      <c r="P104" s="5"/>
      <c r="Q104" s="4"/>
      <c r="R104" s="4"/>
    </row>
    <row r="105" spans="1:18" ht="27" customHeight="1">
      <c r="A105" s="1" t="s">
        <v>146</v>
      </c>
      <c r="B105" s="97"/>
      <c r="C105" s="4"/>
      <c r="D105" s="4"/>
      <c r="E105" s="4"/>
      <c r="F105" s="4"/>
      <c r="G105" s="4"/>
      <c r="H105" s="5"/>
      <c r="I105" s="4"/>
      <c r="J105" s="5"/>
      <c r="K105" s="5"/>
      <c r="L105" s="4"/>
      <c r="M105" s="5"/>
      <c r="N105" s="4"/>
      <c r="O105" s="5"/>
      <c r="P105" s="5"/>
      <c r="Q105" s="4"/>
      <c r="R105" s="4"/>
    </row>
    <row r="106" spans="1:18" ht="27" customHeight="1">
      <c r="A106" s="1" t="s">
        <v>146</v>
      </c>
      <c r="B106" s="97"/>
      <c r="C106" s="4"/>
      <c r="D106" s="4"/>
      <c r="E106" s="4"/>
      <c r="F106" s="4"/>
      <c r="G106" s="4"/>
      <c r="H106" s="5"/>
      <c r="I106" s="4"/>
      <c r="J106" s="5"/>
      <c r="K106" s="5"/>
      <c r="L106" s="4"/>
      <c r="M106" s="5"/>
      <c r="N106" s="4"/>
      <c r="O106" s="5"/>
      <c r="P106" s="5"/>
      <c r="Q106" s="4"/>
      <c r="R106" s="4"/>
    </row>
    <row r="107" spans="1:18" ht="27" customHeight="1">
      <c r="A107" s="1" t="s">
        <v>146</v>
      </c>
      <c r="B107" s="97"/>
      <c r="C107" s="4"/>
      <c r="D107" s="4"/>
      <c r="E107" s="4"/>
      <c r="F107" s="4"/>
      <c r="G107" s="4"/>
      <c r="H107" s="5"/>
      <c r="I107" s="4"/>
      <c r="J107" s="5"/>
      <c r="K107" s="5"/>
      <c r="L107" s="4"/>
      <c r="M107" s="5"/>
      <c r="N107" s="4"/>
      <c r="O107" s="5"/>
      <c r="P107" s="5"/>
      <c r="Q107" s="4"/>
      <c r="R107" s="4"/>
    </row>
    <row r="108" spans="1:18" ht="27" customHeight="1">
      <c r="A108" s="1" t="s">
        <v>146</v>
      </c>
      <c r="B108" s="97"/>
      <c r="C108" s="4"/>
      <c r="D108" s="4"/>
      <c r="E108" s="4"/>
      <c r="F108" s="4"/>
      <c r="G108" s="4"/>
      <c r="H108" s="5"/>
      <c r="I108" s="4"/>
      <c r="J108" s="5"/>
      <c r="K108" s="5"/>
      <c r="L108" s="4"/>
      <c r="M108" s="5"/>
      <c r="N108" s="4"/>
      <c r="O108" s="5"/>
      <c r="P108" s="5"/>
      <c r="Q108" s="4"/>
      <c r="R108" s="4"/>
    </row>
    <row r="109" spans="1:18" ht="27" customHeight="1">
      <c r="A109" s="1" t="s">
        <v>146</v>
      </c>
      <c r="B109" s="97"/>
      <c r="C109" s="4"/>
      <c r="D109" s="4"/>
      <c r="E109" s="4"/>
      <c r="F109" s="4"/>
      <c r="G109" s="4"/>
      <c r="H109" s="5"/>
      <c r="I109" s="4"/>
      <c r="J109" s="5"/>
      <c r="K109" s="5"/>
      <c r="L109" s="4"/>
      <c r="M109" s="5"/>
      <c r="N109" s="4"/>
      <c r="O109" s="5"/>
      <c r="P109" s="5"/>
      <c r="Q109" s="4"/>
      <c r="R109" s="4"/>
    </row>
    <row r="110" spans="1:18" ht="27" customHeight="1">
      <c r="A110" s="1" t="s">
        <v>146</v>
      </c>
      <c r="B110" s="97"/>
      <c r="C110" s="4"/>
      <c r="D110" s="4"/>
      <c r="E110" s="4"/>
      <c r="F110" s="4"/>
      <c r="G110" s="4"/>
      <c r="H110" s="5"/>
      <c r="I110" s="4"/>
      <c r="J110" s="5"/>
      <c r="K110" s="5"/>
      <c r="L110" s="4"/>
      <c r="M110" s="5"/>
      <c r="N110" s="4"/>
      <c r="O110" s="5"/>
      <c r="P110" s="5"/>
      <c r="Q110" s="4"/>
      <c r="R110" s="4"/>
    </row>
    <row r="111" spans="1:18" ht="27" customHeight="1">
      <c r="A111" s="1" t="s">
        <v>146</v>
      </c>
      <c r="B111" s="97"/>
      <c r="C111" s="4"/>
      <c r="D111" s="4"/>
      <c r="E111" s="4"/>
      <c r="F111" s="4"/>
      <c r="G111" s="4"/>
      <c r="H111" s="5"/>
      <c r="I111" s="4"/>
      <c r="J111" s="5"/>
      <c r="K111" s="5"/>
      <c r="L111" s="4"/>
      <c r="M111" s="5"/>
      <c r="N111" s="4"/>
      <c r="O111" s="5"/>
      <c r="P111" s="5"/>
      <c r="Q111" s="4"/>
      <c r="R111" s="4"/>
    </row>
    <row r="112" spans="1:18" ht="27" customHeight="1">
      <c r="A112" s="1" t="s">
        <v>146</v>
      </c>
      <c r="B112" s="97"/>
      <c r="C112" s="4"/>
      <c r="D112" s="4"/>
      <c r="E112" s="4"/>
      <c r="F112" s="4"/>
      <c r="G112" s="4"/>
      <c r="H112" s="5"/>
      <c r="I112" s="4"/>
      <c r="J112" s="5"/>
      <c r="K112" s="5"/>
      <c r="L112" s="4"/>
      <c r="M112" s="5"/>
      <c r="N112" s="4"/>
      <c r="O112" s="5"/>
      <c r="P112" s="5"/>
      <c r="Q112" s="4"/>
      <c r="R112" s="4"/>
    </row>
    <row r="113" spans="1:18" ht="27" customHeight="1">
      <c r="A113" s="1" t="s">
        <v>146</v>
      </c>
      <c r="B113" s="97"/>
      <c r="C113" s="4"/>
      <c r="D113" s="4"/>
      <c r="E113" s="4"/>
      <c r="F113" s="4"/>
      <c r="G113" s="4"/>
      <c r="H113" s="5"/>
      <c r="I113" s="4"/>
      <c r="J113" s="5"/>
      <c r="K113" s="5"/>
      <c r="L113" s="4"/>
      <c r="M113" s="5"/>
      <c r="N113" s="4"/>
      <c r="O113" s="5"/>
      <c r="P113" s="5"/>
      <c r="Q113" s="4"/>
      <c r="R113" s="4"/>
    </row>
    <row r="114" spans="1:18" ht="27" customHeight="1">
      <c r="A114" s="1" t="s">
        <v>146</v>
      </c>
      <c r="B114" s="97"/>
      <c r="C114" s="4"/>
      <c r="D114" s="4"/>
      <c r="E114" s="4"/>
      <c r="F114" s="4"/>
      <c r="G114" s="4"/>
      <c r="H114" s="5"/>
      <c r="I114" s="4"/>
      <c r="J114" s="5"/>
      <c r="K114" s="5"/>
      <c r="L114" s="4"/>
      <c r="M114" s="5"/>
      <c r="N114" s="4"/>
      <c r="O114" s="5"/>
      <c r="P114" s="5"/>
      <c r="Q114" s="4"/>
      <c r="R114" s="4"/>
    </row>
    <row r="115" spans="1:18" ht="27" customHeight="1">
      <c r="A115" s="1" t="s">
        <v>146</v>
      </c>
      <c r="B115" s="97"/>
      <c r="C115" s="4"/>
      <c r="D115" s="4"/>
      <c r="E115" s="4"/>
      <c r="F115" s="4"/>
      <c r="G115" s="4"/>
      <c r="H115" s="5"/>
      <c r="I115" s="4"/>
      <c r="J115" s="5"/>
      <c r="K115" s="5"/>
      <c r="L115" s="4"/>
      <c r="M115" s="5"/>
      <c r="N115" s="4"/>
      <c r="O115" s="5"/>
      <c r="P115" s="5"/>
      <c r="Q115" s="4"/>
      <c r="R115" s="4"/>
    </row>
    <row r="116" spans="1:18" ht="27" customHeight="1">
      <c r="A116" s="1" t="s">
        <v>146</v>
      </c>
      <c r="B116" s="97"/>
      <c r="C116" s="4"/>
      <c r="D116" s="4"/>
      <c r="E116" s="4"/>
      <c r="F116" s="4"/>
      <c r="G116" s="4"/>
      <c r="H116" s="5"/>
      <c r="I116" s="4"/>
      <c r="J116" s="5"/>
      <c r="K116" s="5"/>
      <c r="L116" s="4"/>
      <c r="M116" s="5"/>
      <c r="N116" s="4"/>
      <c r="O116" s="5"/>
      <c r="P116" s="5"/>
      <c r="Q116" s="4"/>
      <c r="R116" s="4"/>
    </row>
    <row r="117" spans="1:18" ht="27" customHeight="1">
      <c r="A117" s="1" t="s">
        <v>146</v>
      </c>
      <c r="B117" s="97"/>
      <c r="C117" s="4"/>
      <c r="D117" s="4"/>
      <c r="E117" s="4"/>
      <c r="F117" s="4"/>
      <c r="G117" s="4"/>
      <c r="H117" s="5"/>
      <c r="I117" s="4"/>
      <c r="J117" s="5"/>
      <c r="K117" s="5"/>
      <c r="L117" s="4"/>
      <c r="M117" s="5"/>
      <c r="N117" s="4"/>
      <c r="O117" s="5"/>
      <c r="P117" s="5"/>
      <c r="Q117" s="4"/>
      <c r="R117" s="4"/>
    </row>
    <row r="118" spans="1:18" ht="27" customHeight="1">
      <c r="A118" s="1" t="s">
        <v>146</v>
      </c>
      <c r="B118" s="97"/>
      <c r="C118" s="4"/>
      <c r="D118" s="4"/>
      <c r="E118" s="4"/>
      <c r="F118" s="4"/>
      <c r="G118" s="4"/>
      <c r="H118" s="5"/>
      <c r="I118" s="4"/>
      <c r="J118" s="5"/>
      <c r="K118" s="5"/>
      <c r="L118" s="4"/>
      <c r="M118" s="5"/>
      <c r="N118" s="4"/>
      <c r="O118" s="5"/>
      <c r="P118" s="5"/>
      <c r="Q118" s="4"/>
      <c r="R118" s="4"/>
    </row>
    <row r="119" spans="1:18" ht="27" customHeight="1">
      <c r="A119" s="1" t="s">
        <v>146</v>
      </c>
      <c r="B119" s="97"/>
      <c r="C119" s="4"/>
      <c r="D119" s="4"/>
      <c r="E119" s="4"/>
      <c r="F119" s="4"/>
      <c r="G119" s="4"/>
      <c r="H119" s="5"/>
      <c r="I119" s="4"/>
      <c r="J119" s="5"/>
      <c r="K119" s="5"/>
      <c r="L119" s="4"/>
      <c r="M119" s="5"/>
      <c r="N119" s="4"/>
      <c r="O119" s="5"/>
      <c r="P119" s="5"/>
      <c r="Q119" s="4"/>
      <c r="R119" s="4"/>
    </row>
    <row r="120" spans="1:18" ht="27" customHeight="1">
      <c r="A120" s="1" t="s">
        <v>146</v>
      </c>
      <c r="B120" s="97"/>
      <c r="C120" s="4"/>
      <c r="D120" s="4"/>
      <c r="E120" s="4"/>
      <c r="F120" s="4"/>
      <c r="G120" s="4"/>
      <c r="H120" s="5"/>
      <c r="I120" s="4"/>
      <c r="J120" s="5"/>
      <c r="K120" s="5"/>
      <c r="L120" s="4"/>
      <c r="M120" s="5"/>
      <c r="N120" s="4"/>
      <c r="O120" s="5"/>
      <c r="P120" s="5"/>
      <c r="Q120" s="4"/>
      <c r="R120" s="4"/>
    </row>
    <row r="121" spans="1:18" ht="27" customHeight="1">
      <c r="A121" s="1" t="s">
        <v>146</v>
      </c>
      <c r="B121" s="97"/>
      <c r="C121" s="4"/>
      <c r="D121" s="4"/>
      <c r="E121" s="4"/>
      <c r="F121" s="4"/>
      <c r="G121" s="4"/>
      <c r="H121" s="5"/>
      <c r="I121" s="4"/>
      <c r="J121" s="5"/>
      <c r="K121" s="5"/>
      <c r="L121" s="4"/>
      <c r="M121" s="5"/>
      <c r="N121" s="4"/>
      <c r="O121" s="5"/>
      <c r="P121" s="5"/>
      <c r="Q121" s="4"/>
      <c r="R121" s="4"/>
    </row>
    <row r="122" spans="1:18" ht="27" customHeight="1">
      <c r="A122" s="1" t="s">
        <v>146</v>
      </c>
      <c r="B122" s="97"/>
      <c r="C122" s="4"/>
      <c r="D122" s="4"/>
      <c r="E122" s="4"/>
      <c r="F122" s="4"/>
      <c r="G122" s="4"/>
      <c r="H122" s="5"/>
      <c r="I122" s="4"/>
      <c r="J122" s="5"/>
      <c r="K122" s="5"/>
      <c r="L122" s="4"/>
      <c r="M122" s="5"/>
      <c r="N122" s="4"/>
      <c r="O122" s="5"/>
      <c r="P122" s="5"/>
      <c r="Q122" s="4"/>
      <c r="R122" s="4"/>
    </row>
    <row r="123" spans="1:18" ht="27" customHeight="1">
      <c r="A123" s="1" t="s">
        <v>146</v>
      </c>
      <c r="B123" s="97"/>
      <c r="C123" s="4"/>
      <c r="D123" s="4"/>
      <c r="E123" s="4"/>
      <c r="F123" s="4"/>
      <c r="G123" s="4"/>
      <c r="H123" s="5"/>
      <c r="I123" s="4"/>
      <c r="J123" s="5"/>
      <c r="K123" s="5"/>
      <c r="L123" s="4"/>
      <c r="M123" s="5"/>
      <c r="N123" s="4"/>
      <c r="O123" s="5"/>
      <c r="P123" s="5"/>
      <c r="Q123" s="4"/>
      <c r="R123" s="4"/>
    </row>
    <row r="124" spans="1:18" ht="27" customHeight="1">
      <c r="A124" s="1" t="s">
        <v>146</v>
      </c>
      <c r="B124" s="97"/>
      <c r="C124" s="4"/>
      <c r="D124" s="4"/>
      <c r="E124" s="4"/>
      <c r="F124" s="4"/>
      <c r="G124" s="4"/>
      <c r="H124" s="5"/>
      <c r="I124" s="4"/>
      <c r="J124" s="5"/>
      <c r="K124" s="5"/>
      <c r="L124" s="4"/>
      <c r="M124" s="5"/>
      <c r="N124" s="4"/>
      <c r="O124" s="5"/>
      <c r="P124" s="5"/>
      <c r="Q124" s="4"/>
      <c r="R124" s="4"/>
    </row>
    <row r="125" spans="1:18" ht="27" customHeight="1">
      <c r="A125" s="1" t="s">
        <v>146</v>
      </c>
      <c r="B125" s="97"/>
      <c r="C125" s="4"/>
      <c r="D125" s="4"/>
      <c r="E125" s="4"/>
      <c r="F125" s="4"/>
      <c r="G125" s="4"/>
      <c r="H125" s="5"/>
      <c r="I125" s="4"/>
      <c r="J125" s="5"/>
      <c r="K125" s="5"/>
      <c r="L125" s="4"/>
      <c r="M125" s="5"/>
      <c r="N125" s="4"/>
      <c r="O125" s="5"/>
      <c r="P125" s="5"/>
      <c r="Q125" s="4"/>
      <c r="R125" s="4"/>
    </row>
    <row r="126" spans="1:18" ht="27" customHeight="1">
      <c r="A126" s="1" t="s">
        <v>146</v>
      </c>
      <c r="B126" s="97"/>
      <c r="C126" s="4"/>
      <c r="D126" s="4"/>
      <c r="E126" s="4"/>
      <c r="F126" s="4"/>
      <c r="G126" s="4"/>
      <c r="H126" s="5"/>
      <c r="I126" s="4"/>
      <c r="J126" s="5"/>
      <c r="K126" s="5"/>
      <c r="L126" s="4"/>
      <c r="M126" s="5"/>
      <c r="N126" s="4"/>
      <c r="O126" s="5"/>
      <c r="P126" s="5"/>
      <c r="Q126" s="4"/>
      <c r="R126" s="4"/>
    </row>
    <row r="127" spans="1:18" ht="27" customHeight="1">
      <c r="A127" s="1" t="s">
        <v>146</v>
      </c>
      <c r="B127" s="97"/>
      <c r="C127" s="4"/>
      <c r="D127" s="4"/>
      <c r="E127" s="4"/>
      <c r="F127" s="4"/>
      <c r="G127" s="4"/>
      <c r="H127" s="5"/>
      <c r="I127" s="4"/>
      <c r="J127" s="5"/>
      <c r="K127" s="5"/>
      <c r="L127" s="4"/>
      <c r="M127" s="5"/>
      <c r="N127" s="4"/>
      <c r="O127" s="5"/>
      <c r="P127" s="5"/>
      <c r="Q127" s="4"/>
      <c r="R127" s="4"/>
    </row>
    <row r="128" spans="1:18" ht="27" customHeight="1">
      <c r="A128" s="1" t="s">
        <v>146</v>
      </c>
      <c r="B128" s="97"/>
      <c r="C128" s="4"/>
      <c r="D128" s="4"/>
      <c r="E128" s="4"/>
      <c r="F128" s="4"/>
      <c r="G128" s="4"/>
      <c r="H128" s="5"/>
      <c r="I128" s="4"/>
      <c r="J128" s="5"/>
      <c r="K128" s="5"/>
      <c r="L128" s="4"/>
      <c r="M128" s="5"/>
      <c r="N128" s="4"/>
      <c r="O128" s="5"/>
      <c r="P128" s="5"/>
      <c r="Q128" s="4"/>
      <c r="R128" s="4"/>
    </row>
    <row r="129" spans="1:18" ht="27" customHeight="1">
      <c r="A129" s="1" t="s">
        <v>146</v>
      </c>
      <c r="B129" s="97"/>
      <c r="C129" s="4"/>
      <c r="D129" s="4"/>
      <c r="E129" s="4"/>
      <c r="F129" s="4"/>
      <c r="G129" s="4"/>
      <c r="H129" s="5"/>
      <c r="I129" s="4"/>
      <c r="J129" s="5"/>
      <c r="K129" s="5"/>
      <c r="L129" s="4"/>
      <c r="M129" s="5"/>
      <c r="N129" s="4"/>
      <c r="O129" s="5"/>
      <c r="P129" s="5"/>
      <c r="Q129" s="4"/>
      <c r="R129" s="4"/>
    </row>
    <row r="130" spans="1:18" ht="27" customHeight="1">
      <c r="A130" s="1" t="s">
        <v>146</v>
      </c>
      <c r="B130" s="97"/>
      <c r="C130" s="4"/>
      <c r="D130" s="4"/>
      <c r="E130" s="4"/>
      <c r="F130" s="4"/>
      <c r="G130" s="4"/>
      <c r="H130" s="5"/>
      <c r="I130" s="4"/>
      <c r="J130" s="5"/>
      <c r="K130" s="5"/>
      <c r="L130" s="4"/>
      <c r="M130" s="5"/>
      <c r="N130" s="4"/>
      <c r="O130" s="5"/>
      <c r="P130" s="5"/>
      <c r="Q130" s="4"/>
      <c r="R130" s="4"/>
    </row>
    <row r="131" spans="1:18" ht="27" customHeight="1">
      <c r="A131" s="1" t="s">
        <v>146</v>
      </c>
      <c r="B131" s="97"/>
      <c r="C131" s="4"/>
      <c r="D131" s="4"/>
      <c r="E131" s="4"/>
      <c r="F131" s="4"/>
      <c r="G131" s="4"/>
      <c r="H131" s="5"/>
      <c r="I131" s="4"/>
      <c r="J131" s="5"/>
      <c r="K131" s="5"/>
      <c r="L131" s="4"/>
      <c r="M131" s="5"/>
      <c r="N131" s="4"/>
      <c r="O131" s="5"/>
      <c r="P131" s="5"/>
      <c r="Q131" s="4"/>
      <c r="R131" s="4"/>
    </row>
    <row r="132" spans="1:18" ht="27" customHeight="1">
      <c r="A132" s="1" t="s">
        <v>146</v>
      </c>
      <c r="B132" s="97"/>
      <c r="C132" s="4"/>
      <c r="D132" s="4"/>
      <c r="E132" s="4"/>
      <c r="F132" s="4"/>
      <c r="G132" s="4"/>
      <c r="H132" s="5"/>
      <c r="I132" s="4"/>
      <c r="J132" s="5"/>
      <c r="K132" s="5"/>
      <c r="L132" s="4"/>
      <c r="M132" s="5"/>
      <c r="N132" s="4"/>
      <c r="O132" s="5"/>
      <c r="P132" s="5"/>
      <c r="Q132" s="4"/>
      <c r="R132" s="4"/>
    </row>
    <row r="133" spans="1:18" ht="27" customHeight="1">
      <c r="A133" s="1" t="s">
        <v>146</v>
      </c>
      <c r="B133" s="97"/>
      <c r="C133" s="4"/>
      <c r="D133" s="4"/>
      <c r="E133" s="4"/>
      <c r="F133" s="4"/>
      <c r="G133" s="4"/>
      <c r="H133" s="5"/>
      <c r="I133" s="4"/>
      <c r="J133" s="5"/>
      <c r="K133" s="5"/>
      <c r="L133" s="4"/>
      <c r="M133" s="5"/>
      <c r="N133" s="4"/>
      <c r="O133" s="5"/>
      <c r="P133" s="5"/>
      <c r="Q133" s="4"/>
      <c r="R133" s="4"/>
    </row>
    <row r="134" spans="1:18" ht="27" customHeight="1">
      <c r="A134" s="1" t="s">
        <v>146</v>
      </c>
      <c r="B134" s="97"/>
      <c r="C134" s="4"/>
      <c r="D134" s="4"/>
      <c r="E134" s="4"/>
      <c r="F134" s="4"/>
      <c r="G134" s="4"/>
      <c r="H134" s="5"/>
      <c r="I134" s="4"/>
      <c r="J134" s="5"/>
      <c r="K134" s="5"/>
      <c r="L134" s="4"/>
      <c r="M134" s="5"/>
      <c r="N134" s="4"/>
      <c r="O134" s="5"/>
      <c r="P134" s="5"/>
      <c r="Q134" s="4"/>
      <c r="R134" s="4"/>
    </row>
    <row r="135" spans="1:18" ht="27" customHeight="1">
      <c r="A135" s="1" t="s">
        <v>146</v>
      </c>
      <c r="B135" s="97"/>
      <c r="C135" s="4"/>
      <c r="D135" s="4"/>
      <c r="E135" s="4"/>
      <c r="F135" s="4"/>
      <c r="G135" s="4"/>
      <c r="H135" s="5"/>
      <c r="I135" s="4"/>
      <c r="J135" s="5"/>
      <c r="K135" s="5"/>
      <c r="L135" s="4"/>
      <c r="M135" s="5"/>
      <c r="N135" s="4"/>
      <c r="O135" s="5"/>
      <c r="P135" s="5"/>
      <c r="Q135" s="4"/>
      <c r="R135" s="4"/>
    </row>
    <row r="136" spans="1:18" ht="27" customHeight="1">
      <c r="A136" s="1" t="s">
        <v>146</v>
      </c>
      <c r="B136" s="97"/>
      <c r="C136" s="4"/>
      <c r="D136" s="4"/>
      <c r="E136" s="4"/>
      <c r="F136" s="4"/>
      <c r="G136" s="4"/>
      <c r="H136" s="5"/>
      <c r="I136" s="4"/>
      <c r="J136" s="5"/>
      <c r="K136" s="5"/>
      <c r="L136" s="4"/>
      <c r="M136" s="5"/>
      <c r="N136" s="4"/>
      <c r="O136" s="5"/>
      <c r="P136" s="5"/>
      <c r="Q136" s="4"/>
      <c r="R136" s="4"/>
    </row>
    <row r="137" spans="1:18" ht="27" customHeight="1">
      <c r="A137" s="1" t="s">
        <v>146</v>
      </c>
      <c r="B137" s="97"/>
      <c r="C137" s="4"/>
      <c r="D137" s="4"/>
      <c r="E137" s="4"/>
      <c r="F137" s="4"/>
      <c r="G137" s="4"/>
      <c r="H137" s="5"/>
      <c r="I137" s="4"/>
      <c r="J137" s="5"/>
      <c r="K137" s="5"/>
      <c r="L137" s="4"/>
      <c r="M137" s="5"/>
      <c r="N137" s="4"/>
      <c r="O137" s="5"/>
      <c r="P137" s="5"/>
      <c r="Q137" s="4"/>
      <c r="R137" s="4"/>
    </row>
    <row r="138" spans="1:18" ht="27" customHeight="1">
      <c r="A138" s="1" t="s">
        <v>146</v>
      </c>
      <c r="B138" s="97"/>
      <c r="C138" s="4"/>
      <c r="D138" s="4"/>
      <c r="E138" s="4"/>
      <c r="F138" s="4"/>
      <c r="G138" s="4"/>
      <c r="H138" s="5"/>
      <c r="I138" s="4"/>
      <c r="J138" s="5"/>
      <c r="K138" s="5"/>
      <c r="L138" s="4"/>
      <c r="M138" s="5"/>
      <c r="N138" s="4"/>
      <c r="O138" s="5"/>
      <c r="P138" s="5"/>
      <c r="Q138" s="4"/>
      <c r="R138" s="4"/>
    </row>
    <row r="139" spans="1:18" ht="27" customHeight="1">
      <c r="A139" s="1" t="s">
        <v>146</v>
      </c>
      <c r="B139" s="97"/>
      <c r="C139" s="4"/>
      <c r="D139" s="4"/>
      <c r="E139" s="4"/>
      <c r="F139" s="4"/>
      <c r="G139" s="4"/>
      <c r="H139" s="5"/>
      <c r="I139" s="4"/>
      <c r="J139" s="5"/>
      <c r="K139" s="5"/>
      <c r="L139" s="4"/>
      <c r="M139" s="5"/>
      <c r="N139" s="4"/>
      <c r="O139" s="5"/>
      <c r="P139" s="5"/>
      <c r="Q139" s="4"/>
      <c r="R139" s="4"/>
    </row>
    <row r="140" spans="1:18" ht="27" customHeight="1">
      <c r="A140" s="1" t="s">
        <v>146</v>
      </c>
      <c r="B140" s="97"/>
      <c r="C140" s="4"/>
      <c r="D140" s="4"/>
      <c r="E140" s="4"/>
      <c r="F140" s="4"/>
      <c r="G140" s="4"/>
      <c r="H140" s="5"/>
      <c r="I140" s="4"/>
      <c r="J140" s="5"/>
      <c r="K140" s="5"/>
      <c r="L140" s="4"/>
      <c r="M140" s="5"/>
      <c r="N140" s="4"/>
      <c r="O140" s="5"/>
      <c r="P140" s="5"/>
      <c r="Q140" s="4"/>
      <c r="R140" s="4"/>
    </row>
    <row r="141" spans="1:18" ht="27" customHeight="1">
      <c r="A141" s="1" t="s">
        <v>146</v>
      </c>
      <c r="B141" s="97"/>
      <c r="C141" s="4"/>
      <c r="D141" s="4"/>
      <c r="E141" s="4"/>
      <c r="F141" s="4"/>
      <c r="G141" s="4"/>
      <c r="H141" s="5"/>
      <c r="I141" s="4"/>
      <c r="J141" s="5"/>
      <c r="K141" s="5"/>
      <c r="L141" s="4"/>
      <c r="M141" s="5"/>
      <c r="N141" s="4"/>
      <c r="O141" s="5"/>
      <c r="P141" s="5"/>
      <c r="Q141" s="4"/>
      <c r="R141" s="4"/>
    </row>
    <row r="142" spans="1:18" ht="27" customHeight="1">
      <c r="A142" s="1" t="s">
        <v>146</v>
      </c>
      <c r="B142" s="97"/>
      <c r="C142" s="4"/>
      <c r="D142" s="4"/>
      <c r="E142" s="4"/>
      <c r="F142" s="4"/>
      <c r="G142" s="4"/>
      <c r="H142" s="5"/>
      <c r="I142" s="4"/>
      <c r="J142" s="5"/>
      <c r="K142" s="5"/>
      <c r="L142" s="4"/>
      <c r="M142" s="5"/>
      <c r="N142" s="4"/>
      <c r="O142" s="5"/>
      <c r="P142" s="5"/>
      <c r="Q142" s="4"/>
      <c r="R142" s="4"/>
    </row>
    <row r="143" spans="1:18" ht="27" customHeight="1">
      <c r="A143" s="1" t="s">
        <v>146</v>
      </c>
      <c r="B143" s="97"/>
      <c r="C143" s="4"/>
      <c r="D143" s="4"/>
      <c r="E143" s="4"/>
      <c r="F143" s="4"/>
      <c r="G143" s="4"/>
      <c r="H143" s="5"/>
      <c r="I143" s="4"/>
      <c r="J143" s="5"/>
      <c r="K143" s="5"/>
      <c r="L143" s="4"/>
      <c r="M143" s="5"/>
      <c r="N143" s="4"/>
      <c r="O143" s="5"/>
      <c r="P143" s="5"/>
      <c r="Q143" s="4"/>
      <c r="R143" s="4"/>
    </row>
    <row r="144" spans="1:18" ht="27" customHeight="1">
      <c r="A144" s="1" t="s">
        <v>146</v>
      </c>
      <c r="B144" s="97"/>
      <c r="C144" s="4"/>
      <c r="D144" s="4"/>
      <c r="E144" s="4"/>
      <c r="F144" s="4"/>
      <c r="G144" s="4"/>
      <c r="H144" s="5"/>
      <c r="I144" s="4"/>
      <c r="J144" s="5"/>
      <c r="K144" s="5"/>
      <c r="L144" s="4"/>
      <c r="M144" s="5"/>
      <c r="N144" s="4"/>
      <c r="O144" s="5"/>
      <c r="P144" s="5"/>
      <c r="Q144" s="4"/>
      <c r="R144" s="4"/>
    </row>
    <row r="145" spans="1:18" ht="27" customHeight="1">
      <c r="A145" s="1" t="s">
        <v>146</v>
      </c>
      <c r="B145" s="97"/>
      <c r="C145" s="4"/>
      <c r="D145" s="4"/>
      <c r="E145" s="4"/>
      <c r="F145" s="4"/>
      <c r="G145" s="4"/>
      <c r="H145" s="5"/>
      <c r="I145" s="4"/>
      <c r="J145" s="5"/>
      <c r="K145" s="5"/>
      <c r="L145" s="4"/>
      <c r="M145" s="5"/>
      <c r="N145" s="4"/>
      <c r="O145" s="5"/>
      <c r="P145" s="5"/>
      <c r="Q145" s="4"/>
      <c r="R145" s="4"/>
    </row>
    <row r="146" spans="1:18" ht="27" customHeight="1">
      <c r="A146" s="1" t="s">
        <v>146</v>
      </c>
      <c r="B146" s="97"/>
      <c r="C146" s="4"/>
      <c r="D146" s="4"/>
      <c r="E146" s="4"/>
      <c r="F146" s="4"/>
      <c r="G146" s="4"/>
      <c r="H146" s="5"/>
      <c r="I146" s="4"/>
      <c r="J146" s="5"/>
      <c r="K146" s="5"/>
      <c r="L146" s="4"/>
      <c r="M146" s="5"/>
      <c r="N146" s="4"/>
      <c r="O146" s="5"/>
      <c r="P146" s="5"/>
      <c r="Q146" s="4"/>
      <c r="R146" s="4"/>
    </row>
    <row r="147" spans="1:18" ht="27" customHeight="1">
      <c r="A147" s="1" t="s">
        <v>146</v>
      </c>
      <c r="B147" s="97"/>
      <c r="C147" s="4"/>
      <c r="D147" s="4"/>
      <c r="E147" s="4"/>
      <c r="F147" s="4"/>
      <c r="G147" s="4"/>
      <c r="H147" s="5"/>
      <c r="I147" s="4"/>
      <c r="J147" s="5"/>
      <c r="K147" s="5"/>
      <c r="L147" s="4"/>
      <c r="M147" s="5"/>
      <c r="N147" s="4"/>
      <c r="O147" s="5"/>
      <c r="P147" s="5"/>
      <c r="Q147" s="4"/>
      <c r="R147" s="4"/>
    </row>
    <row r="148" spans="1:18" ht="27" customHeight="1">
      <c r="A148" s="1" t="s">
        <v>146</v>
      </c>
      <c r="B148" s="97"/>
      <c r="C148" s="4"/>
      <c r="D148" s="4"/>
      <c r="E148" s="4"/>
      <c r="F148" s="4"/>
      <c r="G148" s="4"/>
      <c r="H148" s="5"/>
      <c r="I148" s="4"/>
      <c r="J148" s="5"/>
      <c r="K148" s="5"/>
      <c r="L148" s="4"/>
      <c r="M148" s="5"/>
      <c r="N148" s="4"/>
      <c r="O148" s="5"/>
      <c r="P148" s="5"/>
      <c r="Q148" s="4"/>
      <c r="R148" s="4"/>
    </row>
    <row r="149" spans="1:18" ht="27" customHeight="1">
      <c r="A149" s="1" t="s">
        <v>146</v>
      </c>
      <c r="B149" s="97"/>
      <c r="C149" s="4"/>
      <c r="D149" s="4"/>
      <c r="E149" s="4"/>
      <c r="F149" s="4"/>
      <c r="G149" s="4"/>
      <c r="H149" s="5"/>
      <c r="I149" s="4"/>
      <c r="J149" s="5"/>
      <c r="K149" s="5"/>
      <c r="L149" s="4"/>
      <c r="M149" s="5"/>
      <c r="N149" s="4"/>
      <c r="O149" s="5"/>
      <c r="P149" s="5"/>
      <c r="Q149" s="4"/>
      <c r="R149" s="4"/>
    </row>
    <row r="150" spans="1:18" ht="27" customHeight="1">
      <c r="A150" s="1" t="s">
        <v>146</v>
      </c>
      <c r="B150" s="97"/>
      <c r="C150" s="4"/>
      <c r="D150" s="4"/>
      <c r="E150" s="4"/>
      <c r="F150" s="4"/>
      <c r="G150" s="4"/>
      <c r="H150" s="5"/>
      <c r="I150" s="4"/>
      <c r="J150" s="5"/>
      <c r="K150" s="5"/>
      <c r="L150" s="4"/>
      <c r="M150" s="5"/>
      <c r="N150" s="4"/>
      <c r="O150" s="5"/>
      <c r="P150" s="5"/>
      <c r="Q150" s="4"/>
      <c r="R150" s="4"/>
    </row>
    <row r="151" spans="1:18" ht="27" customHeight="1">
      <c r="A151" s="1" t="s">
        <v>146</v>
      </c>
      <c r="B151" s="97"/>
      <c r="C151" s="4"/>
      <c r="D151" s="4"/>
      <c r="E151" s="4"/>
      <c r="F151" s="4"/>
      <c r="G151" s="4"/>
      <c r="H151" s="5"/>
      <c r="I151" s="4"/>
      <c r="J151" s="5"/>
      <c r="K151" s="5"/>
      <c r="L151" s="4"/>
      <c r="M151" s="5"/>
      <c r="N151" s="4"/>
      <c r="O151" s="5"/>
      <c r="P151" s="5"/>
      <c r="Q151" s="4"/>
      <c r="R151" s="4"/>
    </row>
    <row r="152" spans="1:18" ht="27" customHeight="1">
      <c r="A152" s="1" t="s">
        <v>146</v>
      </c>
      <c r="B152" s="97"/>
      <c r="C152" s="4"/>
      <c r="D152" s="4"/>
      <c r="E152" s="4"/>
      <c r="F152" s="4"/>
      <c r="G152" s="4"/>
      <c r="H152" s="5"/>
      <c r="I152" s="4"/>
      <c r="J152" s="5"/>
      <c r="K152" s="5"/>
      <c r="L152" s="4"/>
      <c r="M152" s="5"/>
      <c r="N152" s="4"/>
      <c r="O152" s="5"/>
      <c r="P152" s="5"/>
      <c r="Q152" s="4"/>
      <c r="R152" s="4"/>
    </row>
    <row r="153" spans="1:18" ht="27" customHeight="1">
      <c r="A153" s="1" t="s">
        <v>146</v>
      </c>
      <c r="B153" s="97"/>
      <c r="C153" s="4"/>
      <c r="D153" s="4"/>
      <c r="E153" s="4"/>
      <c r="F153" s="4"/>
      <c r="G153" s="4"/>
      <c r="H153" s="5"/>
      <c r="I153" s="4"/>
      <c r="J153" s="5"/>
      <c r="K153" s="5"/>
      <c r="L153" s="4"/>
      <c r="M153" s="5"/>
      <c r="N153" s="4"/>
      <c r="O153" s="5"/>
      <c r="P153" s="5"/>
      <c r="Q153" s="4"/>
      <c r="R153" s="4"/>
    </row>
    <row r="154" spans="1:18" ht="27" customHeight="1">
      <c r="A154" s="1" t="s">
        <v>146</v>
      </c>
      <c r="B154" s="97"/>
      <c r="C154" s="4"/>
      <c r="D154" s="4"/>
      <c r="E154" s="4"/>
      <c r="F154" s="4"/>
      <c r="G154" s="4"/>
      <c r="H154" s="5"/>
      <c r="I154" s="4"/>
      <c r="J154" s="5"/>
      <c r="K154" s="5"/>
      <c r="L154" s="4"/>
      <c r="M154" s="5"/>
      <c r="N154" s="4"/>
      <c r="O154" s="5"/>
      <c r="P154" s="5"/>
      <c r="Q154" s="4"/>
      <c r="R154" s="4"/>
    </row>
    <row r="155" spans="1:18" ht="27" customHeight="1">
      <c r="A155" s="1" t="s">
        <v>146</v>
      </c>
      <c r="B155" s="97"/>
      <c r="C155" s="4"/>
      <c r="D155" s="4"/>
      <c r="E155" s="4"/>
      <c r="F155" s="4"/>
      <c r="G155" s="4"/>
      <c r="H155" s="5"/>
      <c r="I155" s="4"/>
      <c r="J155" s="5"/>
      <c r="K155" s="5"/>
      <c r="L155" s="4"/>
      <c r="M155" s="5"/>
      <c r="N155" s="4"/>
      <c r="O155" s="5"/>
      <c r="P155" s="5"/>
      <c r="Q155" s="4"/>
      <c r="R155" s="4"/>
    </row>
    <row r="156" spans="1:18" ht="27" customHeight="1">
      <c r="A156" s="1" t="s">
        <v>146</v>
      </c>
      <c r="B156" s="97"/>
      <c r="C156" s="4"/>
      <c r="D156" s="4"/>
      <c r="E156" s="4"/>
      <c r="F156" s="4"/>
      <c r="G156" s="4"/>
      <c r="H156" s="5"/>
      <c r="I156" s="4"/>
      <c r="J156" s="5"/>
      <c r="K156" s="5"/>
      <c r="L156" s="4"/>
      <c r="M156" s="5"/>
      <c r="N156" s="4"/>
      <c r="O156" s="5"/>
      <c r="P156" s="5"/>
      <c r="Q156" s="4"/>
      <c r="R156" s="4"/>
    </row>
    <row r="157" spans="1:18" ht="27" customHeight="1">
      <c r="A157" s="1" t="s">
        <v>146</v>
      </c>
      <c r="B157" s="97"/>
      <c r="C157" s="4"/>
      <c r="D157" s="4"/>
      <c r="E157" s="4"/>
      <c r="F157" s="4"/>
      <c r="G157" s="4"/>
      <c r="H157" s="5"/>
      <c r="I157" s="4"/>
      <c r="J157" s="5"/>
      <c r="K157" s="5"/>
      <c r="L157" s="4"/>
      <c r="M157" s="5"/>
      <c r="N157" s="4"/>
      <c r="O157" s="5"/>
      <c r="P157" s="5"/>
      <c r="Q157" s="4"/>
      <c r="R157" s="4"/>
    </row>
    <row r="158" spans="1:18" ht="27" customHeight="1">
      <c r="A158" s="1" t="s">
        <v>146</v>
      </c>
      <c r="B158" s="97"/>
      <c r="C158" s="4"/>
      <c r="D158" s="4"/>
      <c r="E158" s="4"/>
      <c r="F158" s="4"/>
      <c r="G158" s="4"/>
      <c r="H158" s="5"/>
      <c r="I158" s="4"/>
      <c r="J158" s="5"/>
      <c r="K158" s="5"/>
      <c r="L158" s="4"/>
      <c r="M158" s="5"/>
      <c r="N158" s="4"/>
      <c r="O158" s="5"/>
      <c r="P158" s="5"/>
      <c r="Q158" s="4"/>
      <c r="R158" s="4"/>
    </row>
    <row r="159" spans="1:18" ht="27" customHeight="1">
      <c r="A159" s="1" t="s">
        <v>146</v>
      </c>
      <c r="B159" s="97"/>
      <c r="C159" s="4"/>
      <c r="D159" s="4"/>
      <c r="E159" s="4"/>
      <c r="F159" s="4"/>
      <c r="G159" s="4"/>
      <c r="H159" s="5"/>
      <c r="I159" s="4"/>
      <c r="J159" s="5"/>
      <c r="K159" s="5"/>
      <c r="L159" s="4"/>
      <c r="M159" s="5"/>
      <c r="N159" s="4"/>
      <c r="O159" s="5"/>
      <c r="P159" s="5"/>
      <c r="Q159" s="4"/>
      <c r="R159" s="4"/>
    </row>
    <row r="160" spans="1:18" ht="27" customHeight="1">
      <c r="A160" s="1" t="s">
        <v>146</v>
      </c>
      <c r="B160" s="97"/>
      <c r="C160" s="4"/>
      <c r="D160" s="4"/>
      <c r="E160" s="4"/>
      <c r="F160" s="4"/>
      <c r="G160" s="4"/>
      <c r="H160" s="5"/>
      <c r="I160" s="4"/>
      <c r="J160" s="5"/>
      <c r="K160" s="5"/>
      <c r="L160" s="4"/>
      <c r="M160" s="5"/>
      <c r="N160" s="4"/>
      <c r="O160" s="5"/>
      <c r="P160" s="5"/>
      <c r="Q160" s="4"/>
      <c r="R160" s="4"/>
    </row>
    <row r="161" spans="1:18" ht="27" customHeight="1">
      <c r="A161" s="1" t="s">
        <v>146</v>
      </c>
      <c r="B161" s="97"/>
      <c r="C161" s="4"/>
      <c r="D161" s="4"/>
      <c r="E161" s="4"/>
      <c r="F161" s="4"/>
      <c r="G161" s="4"/>
      <c r="H161" s="5"/>
      <c r="I161" s="4"/>
      <c r="J161" s="5"/>
      <c r="K161" s="5"/>
      <c r="L161" s="4"/>
      <c r="M161" s="5"/>
      <c r="N161" s="4"/>
      <c r="O161" s="5"/>
      <c r="P161" s="5"/>
      <c r="Q161" s="4"/>
      <c r="R161" s="4"/>
    </row>
    <row r="162" spans="1:18" ht="27" customHeight="1">
      <c r="A162" s="1" t="s">
        <v>146</v>
      </c>
      <c r="B162" s="97"/>
      <c r="C162" s="4"/>
      <c r="D162" s="4"/>
      <c r="E162" s="4"/>
      <c r="F162" s="4"/>
      <c r="G162" s="4"/>
      <c r="H162" s="5"/>
      <c r="I162" s="4"/>
      <c r="J162" s="5"/>
      <c r="K162" s="5"/>
      <c r="L162" s="4"/>
      <c r="M162" s="5"/>
      <c r="N162" s="4"/>
      <c r="O162" s="5"/>
      <c r="P162" s="5"/>
      <c r="Q162" s="4"/>
      <c r="R162" s="4"/>
    </row>
    <row r="163" spans="1:18" ht="27" customHeight="1">
      <c r="A163" s="1" t="s">
        <v>146</v>
      </c>
      <c r="B163" s="97"/>
      <c r="C163" s="4"/>
      <c r="D163" s="4"/>
      <c r="E163" s="4"/>
      <c r="F163" s="4"/>
      <c r="G163" s="4"/>
      <c r="H163" s="5"/>
      <c r="I163" s="4"/>
      <c r="J163" s="5"/>
      <c r="K163" s="5"/>
      <c r="L163" s="4"/>
      <c r="M163" s="5"/>
      <c r="N163" s="4"/>
      <c r="O163" s="5"/>
      <c r="P163" s="5"/>
      <c r="Q163" s="4"/>
      <c r="R163" s="4"/>
    </row>
    <row r="164" spans="1:18" ht="27" customHeight="1">
      <c r="A164" s="1" t="s">
        <v>146</v>
      </c>
      <c r="B164" s="97"/>
      <c r="C164" s="4"/>
      <c r="D164" s="4"/>
      <c r="E164" s="4"/>
      <c r="F164" s="4"/>
      <c r="G164" s="4"/>
      <c r="H164" s="5"/>
      <c r="I164" s="4"/>
      <c r="J164" s="5"/>
      <c r="K164" s="5"/>
      <c r="L164" s="4"/>
      <c r="M164" s="5"/>
      <c r="N164" s="4"/>
      <c r="O164" s="5"/>
      <c r="P164" s="5"/>
      <c r="Q164" s="4"/>
      <c r="R164" s="4"/>
    </row>
    <row r="165" spans="1:18" ht="27" customHeight="1">
      <c r="A165" s="1" t="s">
        <v>146</v>
      </c>
      <c r="B165" s="97"/>
      <c r="C165" s="4"/>
      <c r="D165" s="4"/>
      <c r="E165" s="4"/>
      <c r="F165" s="4"/>
      <c r="G165" s="4"/>
      <c r="H165" s="5"/>
      <c r="I165" s="4"/>
      <c r="J165" s="5"/>
      <c r="K165" s="5"/>
      <c r="L165" s="4"/>
      <c r="M165" s="5"/>
      <c r="N165" s="4"/>
      <c r="O165" s="5"/>
      <c r="P165" s="5"/>
      <c r="Q165" s="4"/>
      <c r="R165" s="4"/>
    </row>
    <row r="166" spans="1:18" ht="27" customHeight="1">
      <c r="A166" s="1" t="s">
        <v>146</v>
      </c>
      <c r="B166" s="97"/>
      <c r="C166" s="4"/>
      <c r="D166" s="4"/>
      <c r="E166" s="4"/>
      <c r="F166" s="4"/>
      <c r="G166" s="4"/>
      <c r="H166" s="5"/>
      <c r="I166" s="4"/>
      <c r="J166" s="5"/>
      <c r="K166" s="5"/>
      <c r="L166" s="4"/>
      <c r="M166" s="5"/>
      <c r="N166" s="4"/>
      <c r="O166" s="5"/>
      <c r="P166" s="5"/>
      <c r="Q166" s="4"/>
      <c r="R166" s="4"/>
    </row>
    <row r="167" spans="1:18" ht="27" customHeight="1">
      <c r="A167" s="1" t="s">
        <v>146</v>
      </c>
      <c r="B167" s="97"/>
      <c r="C167" s="4"/>
      <c r="D167" s="4"/>
      <c r="E167" s="4"/>
      <c r="F167" s="4"/>
      <c r="G167" s="4"/>
      <c r="H167" s="5"/>
      <c r="I167" s="4"/>
      <c r="J167" s="5"/>
      <c r="K167" s="5"/>
      <c r="L167" s="4"/>
      <c r="M167" s="5"/>
      <c r="N167" s="4"/>
      <c r="O167" s="5"/>
      <c r="P167" s="5"/>
      <c r="Q167" s="4"/>
      <c r="R167" s="4"/>
    </row>
    <row r="168" spans="1:18" ht="27" customHeight="1">
      <c r="A168" s="1" t="s">
        <v>146</v>
      </c>
      <c r="B168" s="97"/>
      <c r="C168" s="4"/>
      <c r="D168" s="4"/>
      <c r="E168" s="4"/>
      <c r="F168" s="4"/>
      <c r="G168" s="4"/>
      <c r="H168" s="5"/>
      <c r="I168" s="4"/>
      <c r="J168" s="5"/>
      <c r="K168" s="5"/>
      <c r="L168" s="4"/>
      <c r="M168" s="5"/>
      <c r="N168" s="4"/>
      <c r="O168" s="5"/>
      <c r="P168" s="5"/>
      <c r="Q168" s="4"/>
      <c r="R168" s="4"/>
    </row>
    <row r="169" spans="1:18" ht="27" customHeight="1">
      <c r="A169" s="1" t="s">
        <v>146</v>
      </c>
      <c r="B169" s="97"/>
      <c r="C169" s="4"/>
      <c r="D169" s="4"/>
      <c r="E169" s="4"/>
      <c r="F169" s="4"/>
      <c r="G169" s="4"/>
      <c r="H169" s="5"/>
      <c r="I169" s="4"/>
      <c r="J169" s="5"/>
      <c r="K169" s="5"/>
      <c r="L169" s="4"/>
      <c r="M169" s="5"/>
      <c r="N169" s="4"/>
      <c r="O169" s="5"/>
      <c r="P169" s="5"/>
      <c r="Q169" s="4"/>
      <c r="R169" s="4"/>
    </row>
    <row r="170" spans="1:18" ht="27" customHeight="1">
      <c r="A170" s="1" t="s">
        <v>146</v>
      </c>
      <c r="B170" s="97"/>
      <c r="C170" s="4"/>
      <c r="D170" s="4"/>
      <c r="E170" s="4"/>
      <c r="F170" s="4"/>
      <c r="G170" s="4"/>
      <c r="H170" s="5"/>
      <c r="I170" s="4"/>
      <c r="J170" s="5"/>
      <c r="K170" s="5"/>
      <c r="L170" s="4"/>
      <c r="M170" s="5"/>
      <c r="N170" s="4"/>
      <c r="O170" s="5"/>
      <c r="P170" s="5"/>
      <c r="Q170" s="4"/>
      <c r="R170" s="4"/>
    </row>
    <row r="171" spans="1:18" ht="27" customHeight="1">
      <c r="A171" s="1" t="s">
        <v>146</v>
      </c>
      <c r="B171" s="97"/>
      <c r="C171" s="4"/>
      <c r="D171" s="4"/>
      <c r="E171" s="4"/>
      <c r="F171" s="4"/>
      <c r="G171" s="4"/>
      <c r="H171" s="5"/>
      <c r="I171" s="4"/>
      <c r="J171" s="5"/>
      <c r="K171" s="5"/>
      <c r="L171" s="4"/>
      <c r="M171" s="5"/>
      <c r="N171" s="4"/>
      <c r="O171" s="5"/>
      <c r="P171" s="5"/>
      <c r="Q171" s="4"/>
      <c r="R171" s="4"/>
    </row>
    <row r="172" spans="1:18" ht="27" customHeight="1">
      <c r="A172" s="1" t="s">
        <v>146</v>
      </c>
      <c r="B172" s="97"/>
      <c r="C172" s="4"/>
      <c r="D172" s="4"/>
      <c r="E172" s="4"/>
      <c r="F172" s="4"/>
      <c r="G172" s="4"/>
      <c r="H172" s="5"/>
      <c r="I172" s="4"/>
      <c r="J172" s="5"/>
      <c r="K172" s="5"/>
      <c r="L172" s="4"/>
      <c r="M172" s="5"/>
      <c r="N172" s="4"/>
      <c r="O172" s="5"/>
      <c r="P172" s="5"/>
      <c r="Q172" s="4"/>
      <c r="R172" s="4"/>
    </row>
    <row r="173" spans="1:18" ht="27" customHeight="1">
      <c r="A173" s="1" t="s">
        <v>146</v>
      </c>
      <c r="B173" s="97"/>
      <c r="C173" s="4"/>
      <c r="D173" s="4"/>
      <c r="E173" s="4"/>
      <c r="F173" s="4"/>
      <c r="G173" s="4"/>
      <c r="H173" s="5"/>
      <c r="I173" s="4"/>
      <c r="J173" s="5"/>
      <c r="K173" s="5"/>
      <c r="L173" s="4"/>
      <c r="M173" s="5"/>
      <c r="N173" s="4"/>
      <c r="O173" s="5"/>
      <c r="P173" s="5"/>
      <c r="Q173" s="4"/>
      <c r="R173" s="4"/>
    </row>
    <row r="174" spans="1:18" ht="27" customHeight="1">
      <c r="A174" s="1" t="s">
        <v>146</v>
      </c>
      <c r="B174" s="97"/>
      <c r="C174" s="4"/>
      <c r="D174" s="4"/>
      <c r="E174" s="4"/>
      <c r="F174" s="4"/>
      <c r="G174" s="4"/>
      <c r="H174" s="5"/>
      <c r="I174" s="4"/>
      <c r="J174" s="5"/>
      <c r="K174" s="5"/>
      <c r="L174" s="4"/>
      <c r="M174" s="5"/>
      <c r="N174" s="4"/>
      <c r="O174" s="5"/>
      <c r="P174" s="5"/>
      <c r="Q174" s="4"/>
      <c r="R174" s="4"/>
    </row>
    <row r="175" spans="1:18" ht="27" customHeight="1">
      <c r="A175" s="1" t="s">
        <v>146</v>
      </c>
      <c r="B175" s="97"/>
      <c r="C175" s="4"/>
      <c r="D175" s="4"/>
      <c r="E175" s="4"/>
      <c r="F175" s="4"/>
      <c r="G175" s="4"/>
      <c r="H175" s="5"/>
      <c r="I175" s="4"/>
      <c r="J175" s="5"/>
      <c r="K175" s="5"/>
      <c r="L175" s="4"/>
      <c r="M175" s="5"/>
      <c r="N175" s="4"/>
      <c r="O175" s="5"/>
      <c r="P175" s="5"/>
      <c r="Q175" s="4"/>
      <c r="R175" s="4"/>
    </row>
    <row r="176" spans="1:18" ht="27" customHeight="1">
      <c r="A176" s="1" t="s">
        <v>146</v>
      </c>
      <c r="B176" s="97"/>
      <c r="C176" s="4"/>
      <c r="D176" s="4"/>
      <c r="E176" s="4"/>
      <c r="F176" s="4"/>
      <c r="G176" s="4"/>
      <c r="H176" s="5"/>
      <c r="I176" s="4"/>
      <c r="J176" s="5"/>
      <c r="K176" s="5"/>
      <c r="L176" s="4"/>
      <c r="M176" s="5"/>
      <c r="N176" s="4"/>
      <c r="O176" s="5"/>
      <c r="P176" s="5"/>
      <c r="Q176" s="4"/>
      <c r="R176" s="4"/>
    </row>
    <row r="177" spans="1:18" ht="27" customHeight="1">
      <c r="A177" s="1" t="s">
        <v>146</v>
      </c>
      <c r="B177" s="97"/>
      <c r="C177" s="4"/>
      <c r="D177" s="4"/>
      <c r="E177" s="4"/>
      <c r="F177" s="4"/>
      <c r="G177" s="4"/>
      <c r="H177" s="5"/>
      <c r="I177" s="4"/>
      <c r="J177" s="5"/>
      <c r="K177" s="5"/>
      <c r="L177" s="4"/>
      <c r="M177" s="5"/>
      <c r="N177" s="4"/>
      <c r="O177" s="5"/>
      <c r="P177" s="5"/>
      <c r="Q177" s="4"/>
      <c r="R177" s="4"/>
    </row>
    <row r="178" spans="1:18" ht="27" customHeight="1">
      <c r="A178" s="1" t="s">
        <v>146</v>
      </c>
      <c r="B178" s="97"/>
      <c r="C178" s="4"/>
      <c r="D178" s="4"/>
      <c r="E178" s="4"/>
      <c r="F178" s="4"/>
      <c r="G178" s="4"/>
      <c r="H178" s="5"/>
      <c r="I178" s="4"/>
      <c r="J178" s="5"/>
      <c r="K178" s="5"/>
      <c r="L178" s="4"/>
      <c r="M178" s="5"/>
      <c r="N178" s="4"/>
      <c r="O178" s="5"/>
      <c r="P178" s="5"/>
      <c r="Q178" s="4"/>
      <c r="R178" s="4"/>
    </row>
    <row r="179" spans="1:18" ht="27" customHeight="1">
      <c r="A179" s="1" t="s">
        <v>146</v>
      </c>
      <c r="B179" s="97"/>
      <c r="C179" s="4"/>
      <c r="D179" s="4"/>
      <c r="E179" s="4"/>
      <c r="F179" s="4"/>
      <c r="G179" s="4"/>
      <c r="H179" s="5"/>
      <c r="I179" s="4"/>
      <c r="J179" s="5"/>
      <c r="K179" s="5"/>
      <c r="L179" s="4"/>
      <c r="M179" s="5"/>
      <c r="N179" s="4"/>
      <c r="O179" s="5"/>
      <c r="P179" s="5"/>
      <c r="Q179" s="4"/>
      <c r="R179" s="4"/>
    </row>
    <row r="180" spans="1:18" ht="27" customHeight="1">
      <c r="A180" s="1" t="s">
        <v>146</v>
      </c>
      <c r="B180" s="97"/>
      <c r="C180" s="4"/>
      <c r="D180" s="4"/>
      <c r="E180" s="4"/>
      <c r="F180" s="4"/>
      <c r="G180" s="4"/>
      <c r="H180" s="5"/>
      <c r="I180" s="4"/>
      <c r="J180" s="5"/>
      <c r="K180" s="5"/>
      <c r="L180" s="4"/>
      <c r="M180" s="5"/>
      <c r="N180" s="4"/>
      <c r="O180" s="5"/>
      <c r="P180" s="5"/>
      <c r="Q180" s="4"/>
      <c r="R180" s="4"/>
    </row>
    <row r="181" spans="1:18" ht="27" customHeight="1">
      <c r="A181" s="1" t="s">
        <v>146</v>
      </c>
      <c r="B181" s="97"/>
      <c r="C181" s="4"/>
      <c r="D181" s="4"/>
      <c r="E181" s="4"/>
      <c r="F181" s="4"/>
      <c r="G181" s="4"/>
      <c r="H181" s="5"/>
      <c r="I181" s="4"/>
      <c r="J181" s="5"/>
      <c r="K181" s="5"/>
      <c r="L181" s="4"/>
      <c r="M181" s="5"/>
      <c r="N181" s="4"/>
      <c r="O181" s="5"/>
      <c r="P181" s="5"/>
      <c r="Q181" s="4"/>
      <c r="R181" s="4"/>
    </row>
    <row r="182" spans="1:18" ht="27" customHeight="1">
      <c r="A182" s="1" t="s">
        <v>146</v>
      </c>
      <c r="B182" s="97"/>
      <c r="C182" s="4"/>
      <c r="D182" s="4"/>
      <c r="E182" s="4"/>
      <c r="F182" s="4"/>
      <c r="G182" s="4"/>
      <c r="H182" s="5"/>
      <c r="I182" s="4"/>
      <c r="J182" s="5"/>
      <c r="K182" s="5"/>
      <c r="L182" s="4"/>
      <c r="M182" s="5"/>
      <c r="N182" s="4"/>
      <c r="O182" s="5"/>
      <c r="P182" s="5"/>
      <c r="Q182" s="4"/>
      <c r="R182" s="4"/>
    </row>
    <row r="183" spans="1:18" ht="27" customHeight="1">
      <c r="A183" s="1" t="s">
        <v>146</v>
      </c>
      <c r="B183" s="97"/>
      <c r="C183" s="4"/>
      <c r="D183" s="4"/>
      <c r="E183" s="4"/>
      <c r="F183" s="4"/>
      <c r="G183" s="4"/>
      <c r="H183" s="5"/>
      <c r="I183" s="4"/>
      <c r="J183" s="5"/>
      <c r="K183" s="5"/>
      <c r="L183" s="4"/>
      <c r="M183" s="5"/>
      <c r="N183" s="4"/>
      <c r="O183" s="5"/>
      <c r="P183" s="5"/>
      <c r="Q183" s="4"/>
      <c r="R183" s="4"/>
    </row>
    <row r="184" spans="1:18" ht="27" customHeight="1">
      <c r="A184" s="1" t="s">
        <v>146</v>
      </c>
      <c r="B184" s="97"/>
      <c r="C184" s="4"/>
      <c r="D184" s="4"/>
      <c r="E184" s="4"/>
      <c r="F184" s="4"/>
      <c r="G184" s="4"/>
      <c r="H184" s="5"/>
      <c r="I184" s="4"/>
      <c r="J184" s="5"/>
      <c r="K184" s="5"/>
      <c r="L184" s="4"/>
      <c r="M184" s="5"/>
      <c r="N184" s="4"/>
      <c r="O184" s="5"/>
      <c r="P184" s="5"/>
      <c r="Q184" s="4"/>
      <c r="R184" s="4"/>
    </row>
    <row r="185" spans="1:18" ht="27" customHeight="1">
      <c r="A185" s="1" t="s">
        <v>146</v>
      </c>
      <c r="B185" s="97"/>
      <c r="C185" s="4"/>
      <c r="D185" s="4"/>
      <c r="E185" s="4"/>
      <c r="F185" s="4"/>
      <c r="G185" s="4"/>
      <c r="H185" s="5"/>
      <c r="I185" s="4"/>
      <c r="J185" s="5"/>
      <c r="K185" s="5"/>
      <c r="L185" s="4"/>
      <c r="M185" s="5"/>
      <c r="N185" s="4"/>
      <c r="O185" s="5"/>
      <c r="P185" s="5"/>
      <c r="Q185" s="4"/>
      <c r="R185" s="4"/>
    </row>
    <row r="186" spans="1:18" ht="27" customHeight="1">
      <c r="A186" s="1" t="s">
        <v>146</v>
      </c>
      <c r="B186" s="97"/>
      <c r="C186" s="4"/>
      <c r="D186" s="4"/>
      <c r="E186" s="4"/>
      <c r="F186" s="4"/>
      <c r="G186" s="4"/>
      <c r="H186" s="5"/>
      <c r="I186" s="4"/>
      <c r="J186" s="5"/>
      <c r="K186" s="5"/>
      <c r="L186" s="4"/>
      <c r="M186" s="5"/>
      <c r="N186" s="4"/>
      <c r="O186" s="5"/>
      <c r="P186" s="5"/>
      <c r="Q186" s="4"/>
      <c r="R186" s="4"/>
    </row>
    <row r="187" spans="1:18" ht="27" customHeight="1">
      <c r="A187" s="1" t="s">
        <v>146</v>
      </c>
      <c r="B187" s="97"/>
      <c r="C187" s="4"/>
      <c r="D187" s="4"/>
      <c r="E187" s="4"/>
      <c r="F187" s="4"/>
      <c r="G187" s="4"/>
      <c r="H187" s="5"/>
      <c r="I187" s="4"/>
      <c r="J187" s="5"/>
      <c r="K187" s="5"/>
      <c r="L187" s="4"/>
      <c r="M187" s="5"/>
      <c r="N187" s="4"/>
      <c r="O187" s="5"/>
      <c r="P187" s="5"/>
      <c r="Q187" s="4"/>
      <c r="R187" s="4"/>
    </row>
    <row r="188" spans="1:18" ht="27" customHeight="1">
      <c r="A188" s="1" t="s">
        <v>146</v>
      </c>
      <c r="B188" s="97"/>
      <c r="C188" s="4"/>
      <c r="D188" s="4"/>
      <c r="E188" s="4"/>
      <c r="F188" s="4"/>
      <c r="G188" s="4"/>
      <c r="H188" s="5"/>
      <c r="I188" s="4"/>
      <c r="J188" s="5"/>
      <c r="K188" s="5"/>
      <c r="L188" s="4"/>
      <c r="M188" s="5"/>
      <c r="N188" s="4"/>
      <c r="O188" s="5"/>
      <c r="P188" s="5"/>
      <c r="Q188" s="4"/>
      <c r="R188" s="4"/>
    </row>
    <row r="189" spans="1:18" ht="27" customHeight="1">
      <c r="A189" s="1" t="s">
        <v>146</v>
      </c>
      <c r="B189" s="97"/>
      <c r="C189" s="4"/>
      <c r="D189" s="4"/>
      <c r="E189" s="4"/>
      <c r="F189" s="4"/>
      <c r="G189" s="4"/>
      <c r="H189" s="5"/>
      <c r="I189" s="4"/>
      <c r="J189" s="5"/>
      <c r="K189" s="5"/>
      <c r="L189" s="4"/>
      <c r="M189" s="5"/>
      <c r="N189" s="4"/>
      <c r="O189" s="5"/>
      <c r="P189" s="5"/>
      <c r="Q189" s="4"/>
      <c r="R189" s="4"/>
    </row>
    <row r="190" spans="1:18" ht="27" customHeight="1">
      <c r="A190" s="1" t="s">
        <v>146</v>
      </c>
      <c r="B190" s="97"/>
      <c r="C190" s="4"/>
      <c r="D190" s="4"/>
      <c r="E190" s="4"/>
      <c r="F190" s="4"/>
      <c r="G190" s="4"/>
      <c r="H190" s="5"/>
      <c r="I190" s="4"/>
      <c r="J190" s="5"/>
      <c r="K190" s="5"/>
      <c r="L190" s="4"/>
      <c r="M190" s="5"/>
      <c r="N190" s="4"/>
      <c r="O190" s="5"/>
      <c r="P190" s="5"/>
      <c r="Q190" s="4"/>
      <c r="R190" s="4"/>
    </row>
    <row r="191" spans="1:18" ht="27" customHeight="1">
      <c r="A191" s="1" t="s">
        <v>146</v>
      </c>
      <c r="B191" s="97"/>
      <c r="C191" s="4"/>
      <c r="D191" s="4"/>
      <c r="E191" s="4"/>
      <c r="F191" s="4"/>
      <c r="G191" s="4"/>
      <c r="H191" s="5"/>
      <c r="I191" s="4"/>
      <c r="J191" s="5"/>
      <c r="K191" s="5"/>
      <c r="L191" s="4"/>
      <c r="M191" s="5"/>
      <c r="N191" s="4"/>
      <c r="O191" s="5"/>
      <c r="P191" s="5"/>
      <c r="Q191" s="4"/>
      <c r="R191" s="4"/>
    </row>
    <row r="192" spans="1:18" ht="27" customHeight="1">
      <c r="A192" s="1" t="s">
        <v>146</v>
      </c>
      <c r="B192" s="97"/>
      <c r="C192" s="4"/>
      <c r="D192" s="4"/>
      <c r="E192" s="4"/>
      <c r="F192" s="4"/>
      <c r="G192" s="4"/>
      <c r="H192" s="5"/>
      <c r="I192" s="4"/>
      <c r="J192" s="5"/>
      <c r="K192" s="5"/>
      <c r="L192" s="4"/>
      <c r="M192" s="5"/>
      <c r="N192" s="4"/>
      <c r="O192" s="5"/>
      <c r="P192" s="5"/>
      <c r="Q192" s="4"/>
      <c r="R192" s="4"/>
    </row>
    <row r="193" spans="1:18" ht="27" customHeight="1">
      <c r="A193" s="1" t="s">
        <v>146</v>
      </c>
      <c r="B193" s="97"/>
      <c r="C193" s="4"/>
      <c r="D193" s="4"/>
      <c r="E193" s="4"/>
      <c r="F193" s="4"/>
      <c r="G193" s="4"/>
      <c r="H193" s="5"/>
      <c r="I193" s="4"/>
      <c r="J193" s="5"/>
      <c r="K193" s="5"/>
      <c r="L193" s="4"/>
      <c r="M193" s="5"/>
      <c r="N193" s="4"/>
      <c r="O193" s="5"/>
      <c r="P193" s="5"/>
      <c r="Q193" s="4"/>
      <c r="R193" s="4"/>
    </row>
    <row r="194" spans="1:18" ht="27" customHeight="1">
      <c r="A194" s="1" t="s">
        <v>146</v>
      </c>
      <c r="B194" s="97"/>
      <c r="C194" s="4"/>
      <c r="D194" s="4"/>
      <c r="E194" s="4"/>
      <c r="F194" s="4"/>
      <c r="G194" s="4"/>
      <c r="H194" s="5"/>
      <c r="I194" s="4"/>
      <c r="J194" s="5"/>
      <c r="K194" s="5"/>
      <c r="L194" s="4"/>
      <c r="M194" s="5"/>
      <c r="N194" s="4"/>
      <c r="O194" s="5"/>
      <c r="P194" s="5"/>
      <c r="Q194" s="4"/>
      <c r="R194" s="4"/>
    </row>
    <row r="195" spans="1:18" ht="27" customHeight="1">
      <c r="A195" s="1" t="s">
        <v>146</v>
      </c>
      <c r="B195" s="97"/>
      <c r="C195" s="4"/>
      <c r="D195" s="4"/>
      <c r="E195" s="4"/>
      <c r="F195" s="4"/>
      <c r="G195" s="4"/>
      <c r="H195" s="5"/>
      <c r="I195" s="4"/>
      <c r="J195" s="5"/>
      <c r="K195" s="5"/>
      <c r="L195" s="4"/>
      <c r="M195" s="5"/>
      <c r="N195" s="4"/>
      <c r="O195" s="5"/>
      <c r="P195" s="5"/>
      <c r="Q195" s="4"/>
      <c r="R195" s="4"/>
    </row>
    <row r="196" spans="1:18" ht="27" customHeight="1">
      <c r="A196" s="1" t="s">
        <v>146</v>
      </c>
      <c r="B196" s="97"/>
      <c r="C196" s="4"/>
      <c r="D196" s="4"/>
      <c r="E196" s="4"/>
      <c r="F196" s="4"/>
      <c r="G196" s="4"/>
      <c r="H196" s="5"/>
      <c r="I196" s="4"/>
      <c r="J196" s="5"/>
      <c r="K196" s="5"/>
      <c r="L196" s="4"/>
      <c r="M196" s="5"/>
      <c r="N196" s="4"/>
      <c r="O196" s="5"/>
      <c r="P196" s="5"/>
      <c r="Q196" s="4"/>
      <c r="R196" s="4"/>
    </row>
    <row r="197" spans="1:18" ht="27" customHeight="1">
      <c r="A197" s="1" t="s">
        <v>146</v>
      </c>
      <c r="B197" s="97"/>
      <c r="C197" s="4"/>
      <c r="D197" s="4"/>
      <c r="E197" s="4"/>
      <c r="F197" s="4"/>
      <c r="G197" s="4"/>
      <c r="H197" s="5"/>
      <c r="I197" s="4"/>
      <c r="J197" s="5"/>
      <c r="K197" s="5"/>
      <c r="L197" s="4"/>
      <c r="M197" s="5"/>
      <c r="N197" s="4"/>
      <c r="O197" s="5"/>
      <c r="P197" s="5"/>
      <c r="Q197" s="4"/>
      <c r="R197" s="4"/>
    </row>
    <row r="198" spans="1:18" ht="27" customHeight="1">
      <c r="A198" s="1" t="s">
        <v>146</v>
      </c>
      <c r="B198" s="97"/>
      <c r="C198" s="4"/>
      <c r="D198" s="4"/>
      <c r="E198" s="4"/>
      <c r="F198" s="4"/>
      <c r="G198" s="4"/>
      <c r="H198" s="5"/>
      <c r="I198" s="4"/>
      <c r="J198" s="5"/>
      <c r="K198" s="5"/>
      <c r="L198" s="4"/>
      <c r="M198" s="5"/>
      <c r="N198" s="4"/>
      <c r="O198" s="5"/>
      <c r="P198" s="5"/>
      <c r="Q198" s="4"/>
      <c r="R198" s="4"/>
    </row>
    <row r="199" spans="1:18" ht="27" customHeight="1">
      <c r="A199" s="1" t="s">
        <v>146</v>
      </c>
      <c r="B199" s="97"/>
      <c r="C199" s="4"/>
      <c r="D199" s="4"/>
      <c r="E199" s="4"/>
      <c r="F199" s="4"/>
      <c r="G199" s="4"/>
      <c r="H199" s="5"/>
      <c r="I199" s="4"/>
      <c r="J199" s="5"/>
      <c r="K199" s="5"/>
      <c r="L199" s="4"/>
      <c r="M199" s="5"/>
      <c r="N199" s="4"/>
      <c r="O199" s="5"/>
      <c r="P199" s="5"/>
      <c r="Q199" s="4"/>
      <c r="R199" s="4"/>
    </row>
    <row r="200" spans="1:18" ht="27" customHeight="1">
      <c r="A200" s="1" t="s">
        <v>146</v>
      </c>
      <c r="B200" s="97"/>
      <c r="C200" s="4"/>
      <c r="D200" s="4"/>
      <c r="E200" s="4"/>
      <c r="F200" s="4"/>
      <c r="G200" s="4"/>
      <c r="H200" s="5"/>
      <c r="I200" s="4"/>
      <c r="J200" s="5"/>
      <c r="K200" s="5"/>
      <c r="L200" s="4"/>
      <c r="M200" s="5"/>
      <c r="N200" s="4"/>
      <c r="O200" s="5"/>
      <c r="P200" s="5"/>
      <c r="Q200" s="4"/>
      <c r="R200" s="4"/>
    </row>
    <row r="201" spans="1:18" ht="27" customHeight="1">
      <c r="A201" s="1" t="s">
        <v>146</v>
      </c>
      <c r="B201" s="97"/>
      <c r="C201" s="4"/>
      <c r="D201" s="4"/>
      <c r="E201" s="4"/>
      <c r="F201" s="4"/>
      <c r="G201" s="4"/>
      <c r="H201" s="5"/>
      <c r="I201" s="4"/>
      <c r="J201" s="5"/>
      <c r="K201" s="5"/>
      <c r="L201" s="4"/>
      <c r="M201" s="5"/>
      <c r="N201" s="4"/>
      <c r="O201" s="5"/>
      <c r="P201" s="5"/>
      <c r="Q201" s="4"/>
      <c r="R201" s="4"/>
    </row>
    <row r="202" spans="1:18" ht="27" customHeight="1">
      <c r="A202" s="1" t="s">
        <v>146</v>
      </c>
      <c r="B202" s="97"/>
      <c r="C202" s="4"/>
      <c r="D202" s="4"/>
      <c r="E202" s="4"/>
      <c r="F202" s="4"/>
      <c r="G202" s="4"/>
      <c r="H202" s="5"/>
      <c r="I202" s="4"/>
      <c r="J202" s="5"/>
      <c r="K202" s="5"/>
      <c r="L202" s="4"/>
      <c r="M202" s="5"/>
      <c r="N202" s="4"/>
      <c r="O202" s="5"/>
      <c r="P202" s="5"/>
      <c r="Q202" s="4"/>
      <c r="R202" s="4"/>
    </row>
    <row r="203" spans="1:18" ht="27" customHeight="1">
      <c r="A203" s="1" t="s">
        <v>146</v>
      </c>
      <c r="B203" s="97"/>
      <c r="C203" s="4"/>
      <c r="D203" s="4"/>
      <c r="E203" s="4"/>
      <c r="F203" s="4"/>
      <c r="G203" s="4"/>
      <c r="H203" s="5"/>
      <c r="I203" s="4"/>
      <c r="J203" s="5"/>
      <c r="K203" s="5"/>
      <c r="L203" s="4"/>
      <c r="M203" s="5"/>
      <c r="N203" s="4"/>
      <c r="O203" s="5"/>
      <c r="P203" s="5"/>
      <c r="Q203" s="4"/>
      <c r="R203" s="4"/>
    </row>
    <row r="204" spans="1:18" ht="27" customHeight="1">
      <c r="A204" s="1" t="s">
        <v>146</v>
      </c>
      <c r="B204" s="97"/>
      <c r="C204" s="4"/>
      <c r="D204" s="4"/>
      <c r="E204" s="4"/>
      <c r="F204" s="4"/>
      <c r="G204" s="4"/>
      <c r="H204" s="5"/>
      <c r="I204" s="4"/>
      <c r="J204" s="5"/>
      <c r="K204" s="5"/>
      <c r="L204" s="4"/>
      <c r="M204" s="5"/>
      <c r="N204" s="4"/>
      <c r="O204" s="5"/>
      <c r="P204" s="5"/>
      <c r="Q204" s="4"/>
      <c r="R204" s="4"/>
    </row>
    <row r="205" spans="1:18" ht="27" customHeight="1">
      <c r="A205" s="1" t="s">
        <v>146</v>
      </c>
      <c r="B205" s="97"/>
      <c r="C205" s="4"/>
      <c r="D205" s="4"/>
      <c r="E205" s="4"/>
      <c r="F205" s="4"/>
      <c r="G205" s="4"/>
      <c r="H205" s="5"/>
      <c r="I205" s="4"/>
      <c r="J205" s="5"/>
      <c r="K205" s="5"/>
      <c r="L205" s="4"/>
      <c r="M205" s="5"/>
      <c r="N205" s="4"/>
      <c r="O205" s="5"/>
      <c r="P205" s="5"/>
      <c r="Q205" s="4"/>
      <c r="R205" s="4"/>
    </row>
    <row r="206" spans="1:18" ht="27" customHeight="1">
      <c r="A206" s="1" t="s">
        <v>146</v>
      </c>
      <c r="B206" s="97"/>
      <c r="C206" s="4"/>
      <c r="D206" s="4"/>
      <c r="E206" s="4"/>
      <c r="F206" s="4"/>
      <c r="G206" s="4"/>
      <c r="H206" s="5"/>
      <c r="I206" s="4"/>
      <c r="J206" s="5"/>
      <c r="K206" s="5"/>
      <c r="L206" s="4"/>
      <c r="M206" s="5"/>
      <c r="N206" s="4"/>
      <c r="O206" s="5"/>
      <c r="P206" s="5"/>
      <c r="Q206" s="4"/>
      <c r="R206" s="4"/>
    </row>
    <row r="207" spans="1:18" ht="27" customHeight="1">
      <c r="A207" s="1" t="s">
        <v>146</v>
      </c>
      <c r="B207" s="97"/>
      <c r="C207" s="4"/>
      <c r="D207" s="4"/>
      <c r="E207" s="4"/>
      <c r="F207" s="4"/>
      <c r="G207" s="4"/>
      <c r="H207" s="5"/>
      <c r="I207" s="4"/>
      <c r="J207" s="5"/>
      <c r="K207" s="5"/>
      <c r="L207" s="4"/>
      <c r="M207" s="5"/>
      <c r="N207" s="4"/>
      <c r="O207" s="5"/>
      <c r="P207" s="5"/>
      <c r="Q207" s="4"/>
      <c r="R207" s="4"/>
    </row>
    <row r="208" spans="1:18" ht="27" customHeight="1">
      <c r="A208" s="1" t="s">
        <v>146</v>
      </c>
      <c r="B208" s="97"/>
      <c r="C208" s="4"/>
      <c r="D208" s="4"/>
      <c r="E208" s="4"/>
      <c r="F208" s="4"/>
      <c r="G208" s="4"/>
      <c r="H208" s="5"/>
      <c r="I208" s="4"/>
      <c r="J208" s="5"/>
      <c r="K208" s="5"/>
      <c r="L208" s="4"/>
      <c r="M208" s="5"/>
      <c r="N208" s="4"/>
      <c r="O208" s="5"/>
      <c r="P208" s="5"/>
      <c r="Q208" s="4"/>
      <c r="R208" s="4"/>
    </row>
    <row r="209" spans="1:18" ht="27" customHeight="1">
      <c r="A209" s="1" t="s">
        <v>146</v>
      </c>
      <c r="B209" s="97"/>
      <c r="C209" s="4"/>
      <c r="D209" s="4"/>
      <c r="E209" s="4"/>
      <c r="F209" s="4"/>
      <c r="G209" s="4"/>
      <c r="H209" s="5"/>
      <c r="I209" s="4"/>
      <c r="J209" s="5"/>
      <c r="K209" s="5"/>
      <c r="L209" s="4"/>
      <c r="M209" s="5"/>
      <c r="N209" s="4"/>
      <c r="O209" s="5"/>
      <c r="P209" s="5"/>
      <c r="Q209" s="4"/>
      <c r="R209" s="4"/>
    </row>
    <row r="210" spans="1:18" ht="27" customHeight="1">
      <c r="A210" s="1" t="s">
        <v>146</v>
      </c>
      <c r="B210" s="97"/>
      <c r="C210" s="4"/>
      <c r="D210" s="4"/>
      <c r="E210" s="4"/>
      <c r="F210" s="4"/>
      <c r="G210" s="4"/>
      <c r="H210" s="5"/>
      <c r="I210" s="4"/>
      <c r="J210" s="5"/>
      <c r="K210" s="5"/>
      <c r="L210" s="4"/>
      <c r="M210" s="5"/>
      <c r="N210" s="4"/>
      <c r="O210" s="5"/>
      <c r="P210" s="5"/>
      <c r="Q210" s="4"/>
      <c r="R210" s="4"/>
    </row>
    <row r="211" spans="1:18" ht="27" customHeight="1">
      <c r="A211" s="1" t="s">
        <v>146</v>
      </c>
      <c r="B211" s="97"/>
      <c r="C211" s="4"/>
      <c r="D211" s="4"/>
      <c r="E211" s="4"/>
      <c r="F211" s="4"/>
      <c r="G211" s="4"/>
      <c r="H211" s="5"/>
      <c r="I211" s="4"/>
      <c r="J211" s="5"/>
      <c r="K211" s="5"/>
      <c r="L211" s="4"/>
      <c r="M211" s="5"/>
      <c r="N211" s="4"/>
      <c r="O211" s="5"/>
      <c r="P211" s="5"/>
      <c r="Q211" s="4"/>
      <c r="R211" s="4"/>
    </row>
    <row r="212" spans="1:18" ht="27" customHeight="1">
      <c r="A212" s="1" t="s">
        <v>146</v>
      </c>
      <c r="B212" s="97"/>
      <c r="C212" s="4"/>
      <c r="D212" s="4"/>
      <c r="E212" s="4"/>
      <c r="F212" s="4"/>
      <c r="G212" s="4"/>
      <c r="H212" s="5"/>
      <c r="I212" s="4"/>
      <c r="J212" s="5"/>
      <c r="K212" s="5"/>
      <c r="L212" s="4"/>
      <c r="M212" s="5"/>
      <c r="N212" s="4"/>
      <c r="O212" s="5"/>
      <c r="P212" s="5"/>
      <c r="Q212" s="4"/>
      <c r="R212" s="4"/>
    </row>
    <row r="213" spans="1:18" ht="27" customHeight="1">
      <c r="A213" s="1" t="s">
        <v>146</v>
      </c>
      <c r="B213" s="97"/>
      <c r="C213" s="4"/>
      <c r="D213" s="4"/>
      <c r="E213" s="4"/>
      <c r="F213" s="4"/>
      <c r="G213" s="4"/>
      <c r="H213" s="5"/>
      <c r="I213" s="4"/>
      <c r="J213" s="5"/>
      <c r="K213" s="5"/>
      <c r="L213" s="4"/>
      <c r="M213" s="5"/>
      <c r="N213" s="4"/>
      <c r="O213" s="5"/>
      <c r="P213" s="5"/>
      <c r="Q213" s="4"/>
      <c r="R213" s="4"/>
    </row>
    <row r="214" spans="1:18" ht="27" customHeight="1">
      <c r="A214" s="1" t="s">
        <v>146</v>
      </c>
      <c r="B214" s="97"/>
      <c r="C214" s="4"/>
      <c r="D214" s="4"/>
      <c r="E214" s="4"/>
      <c r="F214" s="4"/>
      <c r="G214" s="4"/>
      <c r="H214" s="5"/>
      <c r="I214" s="4"/>
      <c r="J214" s="5"/>
      <c r="K214" s="5"/>
      <c r="L214" s="4"/>
      <c r="M214" s="5"/>
      <c r="N214" s="4"/>
      <c r="O214" s="5"/>
      <c r="P214" s="5"/>
      <c r="Q214" s="4"/>
      <c r="R214" s="4"/>
    </row>
    <row r="215" spans="1:18" ht="27" customHeight="1">
      <c r="A215" s="1" t="s">
        <v>146</v>
      </c>
      <c r="B215" s="97"/>
      <c r="C215" s="4"/>
      <c r="D215" s="4"/>
      <c r="E215" s="4"/>
      <c r="F215" s="4"/>
      <c r="G215" s="4"/>
      <c r="H215" s="5"/>
      <c r="I215" s="4"/>
      <c r="J215" s="5"/>
      <c r="K215" s="5"/>
      <c r="L215" s="4"/>
      <c r="M215" s="5"/>
      <c r="N215" s="4"/>
      <c r="O215" s="5"/>
      <c r="P215" s="5"/>
      <c r="Q215" s="4"/>
      <c r="R215" s="4"/>
    </row>
    <row r="216" spans="1:18" ht="27" customHeight="1">
      <c r="A216" s="1" t="s">
        <v>146</v>
      </c>
      <c r="B216" s="97"/>
      <c r="C216" s="4"/>
      <c r="D216" s="4"/>
      <c r="E216" s="4"/>
      <c r="F216" s="4"/>
      <c r="G216" s="4"/>
      <c r="H216" s="5"/>
      <c r="I216" s="4"/>
      <c r="J216" s="5"/>
      <c r="K216" s="5"/>
      <c r="L216" s="4"/>
      <c r="M216" s="5"/>
      <c r="N216" s="4"/>
      <c r="O216" s="5"/>
      <c r="P216" s="5"/>
      <c r="Q216" s="4"/>
      <c r="R216" s="4"/>
    </row>
    <row r="217" spans="1:18" ht="27" customHeight="1">
      <c r="A217" s="1" t="s">
        <v>146</v>
      </c>
      <c r="B217" s="97"/>
      <c r="C217" s="4"/>
      <c r="D217" s="4"/>
      <c r="E217" s="4"/>
      <c r="F217" s="4"/>
      <c r="G217" s="4"/>
      <c r="H217" s="5"/>
      <c r="I217" s="4"/>
      <c r="J217" s="5"/>
      <c r="K217" s="5"/>
      <c r="L217" s="4"/>
      <c r="M217" s="5"/>
      <c r="N217" s="4"/>
      <c r="O217" s="5"/>
      <c r="P217" s="5"/>
      <c r="Q217" s="4"/>
      <c r="R217" s="4"/>
    </row>
    <row r="218" spans="1:18" ht="27" customHeight="1">
      <c r="A218" s="1" t="s">
        <v>146</v>
      </c>
      <c r="B218" s="97"/>
      <c r="C218" s="4"/>
      <c r="D218" s="4"/>
      <c r="E218" s="4"/>
      <c r="F218" s="4"/>
      <c r="G218" s="4"/>
      <c r="H218" s="5"/>
      <c r="I218" s="4"/>
      <c r="J218" s="5"/>
      <c r="K218" s="5"/>
      <c r="L218" s="4"/>
      <c r="M218" s="5"/>
      <c r="N218" s="4"/>
      <c r="O218" s="5"/>
      <c r="P218" s="5"/>
      <c r="Q218" s="4"/>
      <c r="R218" s="4"/>
    </row>
    <row r="219" spans="1:18" ht="27" customHeight="1">
      <c r="A219" s="1" t="s">
        <v>146</v>
      </c>
      <c r="B219" s="97"/>
      <c r="C219" s="4"/>
      <c r="D219" s="4"/>
      <c r="E219" s="4"/>
      <c r="F219" s="4"/>
      <c r="G219" s="4"/>
      <c r="H219" s="5"/>
      <c r="I219" s="4"/>
      <c r="J219" s="5"/>
      <c r="K219" s="5"/>
      <c r="L219" s="4"/>
      <c r="M219" s="5"/>
      <c r="N219" s="4"/>
      <c r="O219" s="5"/>
      <c r="P219" s="5"/>
      <c r="Q219" s="4"/>
      <c r="R219" s="4"/>
    </row>
    <row r="220" spans="1:18" ht="27" customHeight="1">
      <c r="A220" s="1" t="s">
        <v>146</v>
      </c>
      <c r="B220" s="97"/>
      <c r="C220" s="4"/>
      <c r="D220" s="4"/>
      <c r="E220" s="4"/>
      <c r="F220" s="4"/>
      <c r="G220" s="4"/>
      <c r="H220" s="5"/>
      <c r="I220" s="4"/>
      <c r="J220" s="5"/>
      <c r="K220" s="5"/>
      <c r="L220" s="4"/>
      <c r="M220" s="5"/>
      <c r="N220" s="4"/>
      <c r="O220" s="5"/>
      <c r="P220" s="5"/>
      <c r="Q220" s="4"/>
      <c r="R220" s="4"/>
    </row>
    <row r="221" spans="1:18" ht="27" customHeight="1">
      <c r="A221" s="1" t="s">
        <v>146</v>
      </c>
      <c r="B221" s="97"/>
      <c r="C221" s="4"/>
      <c r="D221" s="4"/>
      <c r="E221" s="4"/>
      <c r="F221" s="4"/>
      <c r="G221" s="4"/>
      <c r="H221" s="5"/>
      <c r="I221" s="4"/>
      <c r="J221" s="5"/>
      <c r="K221" s="5"/>
      <c r="L221" s="4"/>
      <c r="M221" s="5"/>
      <c r="N221" s="4"/>
      <c r="O221" s="5"/>
      <c r="P221" s="5"/>
      <c r="Q221" s="4"/>
      <c r="R221" s="4"/>
    </row>
    <row r="222" spans="1:18" ht="27" customHeight="1">
      <c r="A222" s="1" t="s">
        <v>146</v>
      </c>
      <c r="B222" s="97"/>
      <c r="C222" s="4"/>
      <c r="D222" s="4"/>
      <c r="E222" s="4"/>
      <c r="F222" s="4"/>
      <c r="G222" s="4"/>
      <c r="H222" s="5"/>
      <c r="I222" s="4"/>
      <c r="J222" s="5"/>
      <c r="K222" s="5"/>
      <c r="L222" s="4"/>
      <c r="M222" s="5"/>
      <c r="N222" s="4"/>
      <c r="O222" s="5"/>
      <c r="P222" s="5"/>
      <c r="Q222" s="4"/>
      <c r="R222" s="4"/>
    </row>
    <row r="223" spans="1:18" ht="27" customHeight="1">
      <c r="A223" s="1" t="s">
        <v>146</v>
      </c>
      <c r="B223" s="97"/>
      <c r="C223" s="4"/>
      <c r="D223" s="4"/>
      <c r="E223" s="4"/>
      <c r="F223" s="4"/>
      <c r="G223" s="4"/>
      <c r="H223" s="5"/>
      <c r="I223" s="4"/>
      <c r="J223" s="5"/>
      <c r="K223" s="5"/>
      <c r="L223" s="4"/>
      <c r="M223" s="5"/>
      <c r="N223" s="4"/>
      <c r="O223" s="5"/>
      <c r="P223" s="5"/>
      <c r="Q223" s="4"/>
      <c r="R223" s="4"/>
    </row>
    <row r="224" spans="1:18" ht="27" customHeight="1">
      <c r="A224" s="1" t="s">
        <v>146</v>
      </c>
      <c r="B224" s="97"/>
      <c r="C224" s="4"/>
      <c r="D224" s="4"/>
      <c r="E224" s="4"/>
      <c r="F224" s="4"/>
      <c r="G224" s="4"/>
      <c r="H224" s="5"/>
      <c r="I224" s="4"/>
      <c r="J224" s="5"/>
      <c r="K224" s="5"/>
      <c r="L224" s="4"/>
      <c r="M224" s="5"/>
      <c r="N224" s="4"/>
      <c r="O224" s="5"/>
      <c r="P224" s="5"/>
      <c r="Q224" s="4"/>
      <c r="R224" s="4"/>
    </row>
    <row r="225" spans="1:18" ht="27" customHeight="1">
      <c r="A225" s="1" t="s">
        <v>146</v>
      </c>
      <c r="B225" s="97"/>
      <c r="C225" s="4"/>
      <c r="D225" s="4"/>
      <c r="E225" s="4"/>
      <c r="F225" s="4"/>
      <c r="G225" s="4"/>
      <c r="H225" s="5"/>
      <c r="I225" s="4"/>
      <c r="J225" s="5"/>
      <c r="K225" s="5"/>
      <c r="L225" s="4"/>
      <c r="M225" s="5"/>
      <c r="N225" s="4"/>
      <c r="O225" s="5"/>
      <c r="P225" s="5"/>
      <c r="Q225" s="4"/>
      <c r="R225" s="4"/>
    </row>
    <row r="226" spans="1:18" ht="27" customHeight="1">
      <c r="A226" s="1" t="s">
        <v>146</v>
      </c>
      <c r="B226" s="97"/>
      <c r="C226" s="4"/>
      <c r="D226" s="4"/>
      <c r="E226" s="4"/>
      <c r="F226" s="4"/>
      <c r="G226" s="4"/>
      <c r="H226" s="5"/>
      <c r="I226" s="4"/>
      <c r="J226" s="5"/>
      <c r="K226" s="5"/>
      <c r="L226" s="4"/>
      <c r="M226" s="5"/>
      <c r="N226" s="4"/>
      <c r="O226" s="5"/>
      <c r="P226" s="5"/>
      <c r="Q226" s="4"/>
      <c r="R226" s="4"/>
    </row>
    <row r="227" spans="1:18" ht="27" customHeight="1">
      <c r="A227" s="1" t="s">
        <v>146</v>
      </c>
      <c r="B227" s="97"/>
      <c r="C227" s="4"/>
      <c r="D227" s="4"/>
      <c r="E227" s="4"/>
      <c r="F227" s="4"/>
      <c r="G227" s="4"/>
      <c r="H227" s="5"/>
      <c r="I227" s="4"/>
      <c r="J227" s="5"/>
      <c r="K227" s="5"/>
      <c r="L227" s="4"/>
      <c r="M227" s="5"/>
      <c r="N227" s="4"/>
      <c r="O227" s="5"/>
      <c r="P227" s="5"/>
      <c r="Q227" s="4"/>
      <c r="R227" s="4"/>
    </row>
    <row r="228" spans="1:18" ht="27" customHeight="1">
      <c r="A228" s="1" t="s">
        <v>146</v>
      </c>
      <c r="B228" s="97"/>
      <c r="C228" s="4"/>
      <c r="D228" s="4"/>
      <c r="E228" s="4"/>
      <c r="F228" s="4"/>
      <c r="G228" s="4"/>
      <c r="H228" s="5"/>
      <c r="I228" s="4"/>
      <c r="J228" s="5"/>
      <c r="K228" s="5"/>
      <c r="L228" s="4"/>
      <c r="M228" s="5"/>
      <c r="N228" s="4"/>
      <c r="O228" s="5"/>
      <c r="P228" s="5"/>
      <c r="Q228" s="4"/>
      <c r="R228" s="4"/>
    </row>
    <row r="229" spans="1:18" ht="27" customHeight="1">
      <c r="A229" s="1" t="s">
        <v>146</v>
      </c>
      <c r="B229" s="97"/>
      <c r="C229" s="4"/>
      <c r="D229" s="4"/>
      <c r="E229" s="4"/>
      <c r="F229" s="4"/>
      <c r="G229" s="4"/>
      <c r="H229" s="5"/>
      <c r="I229" s="4"/>
      <c r="J229" s="5"/>
      <c r="K229" s="5"/>
      <c r="L229" s="4"/>
      <c r="M229" s="5"/>
      <c r="N229" s="4"/>
      <c r="O229" s="5"/>
      <c r="P229" s="5"/>
      <c r="Q229" s="4"/>
      <c r="R229" s="4"/>
    </row>
    <row r="230" spans="1:18" ht="27" customHeight="1">
      <c r="A230" s="1" t="s">
        <v>146</v>
      </c>
      <c r="B230" s="97"/>
      <c r="C230" s="4"/>
      <c r="D230" s="4"/>
      <c r="E230" s="4"/>
      <c r="F230" s="4"/>
      <c r="G230" s="4"/>
      <c r="H230" s="5"/>
      <c r="I230" s="4"/>
      <c r="J230" s="5"/>
      <c r="K230" s="5"/>
      <c r="L230" s="4"/>
      <c r="M230" s="5"/>
      <c r="N230" s="4"/>
      <c r="O230" s="5"/>
      <c r="P230" s="5"/>
      <c r="Q230" s="4"/>
      <c r="R230" s="4"/>
    </row>
    <row r="231" spans="1:18" ht="27" customHeight="1">
      <c r="A231" s="1" t="s">
        <v>146</v>
      </c>
      <c r="B231" s="97"/>
      <c r="C231" s="4"/>
      <c r="D231" s="4"/>
      <c r="E231" s="4"/>
      <c r="F231" s="4"/>
      <c r="G231" s="4"/>
      <c r="H231" s="5"/>
      <c r="I231" s="4"/>
      <c r="J231" s="5"/>
      <c r="K231" s="5"/>
      <c r="L231" s="4"/>
      <c r="M231" s="5"/>
      <c r="N231" s="4"/>
      <c r="O231" s="5"/>
      <c r="P231" s="5"/>
      <c r="Q231" s="4"/>
      <c r="R231" s="4"/>
    </row>
    <row r="232" spans="1:18" ht="27" customHeight="1">
      <c r="A232" s="1" t="s">
        <v>146</v>
      </c>
      <c r="B232" s="97"/>
      <c r="C232" s="4"/>
      <c r="D232" s="4"/>
      <c r="E232" s="4"/>
      <c r="F232" s="4"/>
      <c r="G232" s="4"/>
      <c r="H232" s="5"/>
      <c r="I232" s="4"/>
      <c r="J232" s="5"/>
      <c r="K232" s="5"/>
      <c r="L232" s="4"/>
      <c r="M232" s="5"/>
      <c r="N232" s="4"/>
      <c r="O232" s="5"/>
      <c r="P232" s="5"/>
      <c r="Q232" s="4"/>
      <c r="R232" s="4"/>
    </row>
    <row r="233" spans="1:18" ht="27" customHeight="1">
      <c r="A233" s="1" t="s">
        <v>146</v>
      </c>
      <c r="B233" s="97"/>
      <c r="C233" s="4"/>
      <c r="D233" s="4"/>
      <c r="E233" s="4"/>
      <c r="F233" s="4"/>
      <c r="G233" s="4"/>
      <c r="H233" s="5"/>
      <c r="I233" s="4"/>
      <c r="J233" s="5"/>
      <c r="K233" s="5"/>
      <c r="L233" s="4"/>
      <c r="M233" s="5"/>
      <c r="N233" s="4"/>
      <c r="O233" s="5"/>
      <c r="P233" s="5"/>
      <c r="Q233" s="4"/>
      <c r="R233" s="4"/>
    </row>
    <row r="234" spans="1:18" ht="27" customHeight="1">
      <c r="A234" s="1" t="s">
        <v>146</v>
      </c>
      <c r="B234" s="97"/>
      <c r="C234" s="4"/>
      <c r="D234" s="4"/>
      <c r="E234" s="4"/>
      <c r="F234" s="4"/>
      <c r="G234" s="4"/>
      <c r="H234" s="5"/>
      <c r="I234" s="4"/>
      <c r="J234" s="5"/>
      <c r="K234" s="5"/>
      <c r="L234" s="4"/>
      <c r="M234" s="5"/>
      <c r="N234" s="4"/>
      <c r="O234" s="5"/>
      <c r="P234" s="5"/>
      <c r="Q234" s="4"/>
      <c r="R234" s="4"/>
    </row>
    <row r="235" spans="1:18" ht="27" customHeight="1">
      <c r="A235" s="1" t="s">
        <v>146</v>
      </c>
      <c r="B235" s="97"/>
      <c r="C235" s="4"/>
      <c r="D235" s="4"/>
      <c r="E235" s="4"/>
      <c r="F235" s="4"/>
      <c r="G235" s="4"/>
      <c r="H235" s="5"/>
      <c r="I235" s="4"/>
      <c r="J235" s="5"/>
      <c r="K235" s="5"/>
      <c r="L235" s="4"/>
      <c r="M235" s="5"/>
      <c r="N235" s="4"/>
      <c r="O235" s="5"/>
      <c r="P235" s="5"/>
      <c r="Q235" s="4"/>
      <c r="R235" s="4"/>
    </row>
    <row r="236" spans="1:18" ht="27" customHeight="1">
      <c r="A236" s="1" t="s">
        <v>146</v>
      </c>
      <c r="B236" s="97"/>
      <c r="C236" s="4"/>
      <c r="D236" s="4"/>
      <c r="E236" s="4"/>
      <c r="F236" s="4"/>
      <c r="G236" s="4"/>
      <c r="H236" s="5"/>
      <c r="I236" s="4"/>
      <c r="J236" s="5"/>
      <c r="K236" s="5"/>
      <c r="L236" s="4"/>
      <c r="M236" s="5"/>
      <c r="N236" s="4"/>
      <c r="O236" s="5"/>
      <c r="P236" s="5"/>
      <c r="Q236" s="4"/>
      <c r="R236" s="4"/>
    </row>
    <row r="237" spans="1:18" ht="27" customHeight="1">
      <c r="A237" s="1" t="s">
        <v>146</v>
      </c>
      <c r="B237" s="97"/>
      <c r="C237" s="4"/>
      <c r="D237" s="4"/>
      <c r="E237" s="4"/>
      <c r="F237" s="4"/>
      <c r="G237" s="4"/>
      <c r="H237" s="5"/>
      <c r="I237" s="4"/>
      <c r="J237" s="5"/>
      <c r="K237" s="5"/>
      <c r="L237" s="4"/>
      <c r="M237" s="5"/>
      <c r="N237" s="4"/>
      <c r="O237" s="5"/>
      <c r="P237" s="5"/>
      <c r="Q237" s="4"/>
      <c r="R237" s="4"/>
    </row>
    <row r="238" spans="1:18" ht="27" customHeight="1">
      <c r="A238" s="1" t="s">
        <v>146</v>
      </c>
      <c r="B238" s="97"/>
      <c r="C238" s="4"/>
      <c r="D238" s="4"/>
      <c r="E238" s="4"/>
      <c r="F238" s="4"/>
      <c r="G238" s="4"/>
      <c r="H238" s="5"/>
      <c r="I238" s="4"/>
      <c r="J238" s="5"/>
      <c r="K238" s="5"/>
      <c r="L238" s="4"/>
      <c r="M238" s="5"/>
      <c r="N238" s="4"/>
      <c r="O238" s="5"/>
      <c r="P238" s="5"/>
      <c r="Q238" s="4"/>
      <c r="R238" s="4"/>
    </row>
    <row r="239" spans="1:18" ht="27" customHeight="1">
      <c r="A239" s="1" t="s">
        <v>146</v>
      </c>
      <c r="B239" s="97"/>
      <c r="C239" s="4"/>
      <c r="D239" s="4"/>
      <c r="E239" s="4"/>
      <c r="F239" s="4"/>
      <c r="G239" s="4"/>
      <c r="H239" s="5"/>
      <c r="I239" s="4"/>
      <c r="J239" s="5"/>
      <c r="K239" s="5"/>
      <c r="L239" s="4"/>
      <c r="M239" s="5"/>
      <c r="N239" s="4"/>
      <c r="O239" s="5"/>
      <c r="P239" s="5"/>
      <c r="Q239" s="4"/>
      <c r="R239" s="4"/>
    </row>
    <row r="240" spans="1:18" ht="27" customHeight="1">
      <c r="A240" s="1" t="s">
        <v>146</v>
      </c>
      <c r="B240" s="97"/>
      <c r="C240" s="4"/>
      <c r="D240" s="4"/>
      <c r="E240" s="4"/>
      <c r="F240" s="4"/>
      <c r="G240" s="4"/>
      <c r="H240" s="5"/>
      <c r="I240" s="4"/>
      <c r="J240" s="5"/>
      <c r="K240" s="5"/>
      <c r="L240" s="4"/>
      <c r="M240" s="5"/>
      <c r="N240" s="4"/>
      <c r="O240" s="5"/>
      <c r="P240" s="5"/>
      <c r="Q240" s="4"/>
      <c r="R240" s="4"/>
    </row>
    <row r="241" spans="1:18" ht="27" customHeight="1">
      <c r="A241" s="1" t="s">
        <v>146</v>
      </c>
      <c r="B241" s="97"/>
      <c r="C241" s="4"/>
      <c r="D241" s="4"/>
      <c r="E241" s="4"/>
      <c r="F241" s="4"/>
      <c r="G241" s="4"/>
      <c r="H241" s="5"/>
      <c r="I241" s="4"/>
      <c r="J241" s="5"/>
      <c r="K241" s="5"/>
      <c r="L241" s="4"/>
      <c r="M241" s="5"/>
      <c r="N241" s="4"/>
      <c r="O241" s="5"/>
      <c r="P241" s="5"/>
      <c r="Q241" s="4"/>
      <c r="R241" s="4"/>
    </row>
    <row r="242" spans="1:18" ht="27" customHeight="1">
      <c r="A242" s="1" t="s">
        <v>146</v>
      </c>
      <c r="B242" s="97"/>
      <c r="C242" s="4"/>
      <c r="D242" s="4"/>
      <c r="E242" s="4"/>
      <c r="F242" s="4"/>
      <c r="G242" s="4"/>
      <c r="H242" s="5"/>
      <c r="I242" s="4"/>
      <c r="J242" s="5"/>
      <c r="K242" s="5"/>
      <c r="L242" s="4"/>
      <c r="M242" s="5"/>
      <c r="N242" s="4"/>
      <c r="O242" s="5"/>
      <c r="P242" s="5"/>
      <c r="Q242" s="4"/>
      <c r="R242" s="4"/>
    </row>
    <row r="243" spans="1:18" ht="27" customHeight="1">
      <c r="A243" s="1" t="s">
        <v>146</v>
      </c>
      <c r="B243" s="97"/>
      <c r="C243" s="4"/>
      <c r="D243" s="4"/>
      <c r="E243" s="4"/>
      <c r="F243" s="4"/>
      <c r="G243" s="4"/>
      <c r="H243" s="5"/>
      <c r="I243" s="4"/>
      <c r="J243" s="5"/>
      <c r="K243" s="5"/>
      <c r="L243" s="4"/>
      <c r="M243" s="5"/>
      <c r="N243" s="4"/>
      <c r="O243" s="5"/>
      <c r="P243" s="5"/>
      <c r="Q243" s="4"/>
      <c r="R243" s="4"/>
    </row>
    <row r="244" spans="1:18" ht="27" customHeight="1">
      <c r="A244" s="1" t="s">
        <v>146</v>
      </c>
      <c r="B244" s="97"/>
      <c r="C244" s="4"/>
      <c r="D244" s="4"/>
      <c r="E244" s="4"/>
      <c r="F244" s="4"/>
      <c r="G244" s="4"/>
      <c r="H244" s="5"/>
      <c r="I244" s="4"/>
      <c r="J244" s="5"/>
      <c r="K244" s="5"/>
      <c r="L244" s="4"/>
      <c r="M244" s="5"/>
      <c r="N244" s="4"/>
      <c r="O244" s="5"/>
      <c r="P244" s="5"/>
      <c r="Q244" s="4"/>
      <c r="R244" s="4"/>
    </row>
    <row r="245" spans="1:18" ht="27" customHeight="1">
      <c r="A245" s="1" t="s">
        <v>146</v>
      </c>
      <c r="B245" s="97"/>
      <c r="C245" s="4"/>
      <c r="D245" s="4"/>
      <c r="E245" s="4"/>
      <c r="F245" s="4"/>
      <c r="G245" s="4"/>
      <c r="H245" s="5"/>
      <c r="I245" s="4"/>
      <c r="J245" s="5"/>
      <c r="K245" s="5"/>
      <c r="L245" s="4"/>
      <c r="M245" s="5"/>
      <c r="N245" s="4"/>
      <c r="O245" s="5"/>
      <c r="P245" s="5"/>
      <c r="Q245" s="4"/>
      <c r="R245" s="4"/>
    </row>
    <row r="246" spans="1:18" ht="27" customHeight="1">
      <c r="A246" s="1" t="s">
        <v>146</v>
      </c>
      <c r="B246" s="97"/>
      <c r="C246" s="4"/>
      <c r="D246" s="4"/>
      <c r="E246" s="4"/>
      <c r="F246" s="4"/>
      <c r="G246" s="4"/>
      <c r="H246" s="5"/>
      <c r="I246" s="4"/>
      <c r="J246" s="5"/>
      <c r="K246" s="5"/>
      <c r="L246" s="4"/>
      <c r="M246" s="5"/>
      <c r="N246" s="4"/>
      <c r="O246" s="5"/>
      <c r="P246" s="5"/>
      <c r="Q246" s="4"/>
      <c r="R246" s="4"/>
    </row>
    <row r="247" spans="1:18" ht="27" customHeight="1">
      <c r="A247" s="1" t="s">
        <v>146</v>
      </c>
      <c r="B247" s="97"/>
      <c r="C247" s="4"/>
      <c r="D247" s="4"/>
      <c r="E247" s="4"/>
      <c r="F247" s="4"/>
      <c r="G247" s="4"/>
      <c r="H247" s="5"/>
      <c r="I247" s="4"/>
      <c r="J247" s="5"/>
      <c r="K247" s="5"/>
      <c r="L247" s="4"/>
      <c r="M247" s="5"/>
      <c r="N247" s="4"/>
      <c r="O247" s="5"/>
      <c r="P247" s="5"/>
      <c r="Q247" s="4"/>
      <c r="R247" s="4"/>
    </row>
    <row r="248" spans="1:18" ht="27" customHeight="1">
      <c r="A248" s="1" t="s">
        <v>146</v>
      </c>
      <c r="B248" s="97"/>
      <c r="C248" s="4"/>
      <c r="D248" s="4"/>
      <c r="E248" s="4"/>
      <c r="F248" s="4"/>
      <c r="G248" s="4"/>
      <c r="H248" s="5"/>
      <c r="I248" s="4"/>
      <c r="J248" s="5"/>
      <c r="K248" s="5"/>
      <c r="L248" s="4"/>
      <c r="M248" s="5"/>
      <c r="N248" s="4"/>
      <c r="O248" s="5"/>
      <c r="P248" s="5"/>
      <c r="Q248" s="4"/>
      <c r="R248" s="4"/>
    </row>
    <row r="249" spans="1:18" ht="27" customHeight="1">
      <c r="A249" s="1" t="s">
        <v>146</v>
      </c>
      <c r="B249" s="97"/>
      <c r="C249" s="4"/>
      <c r="D249" s="4"/>
      <c r="E249" s="4"/>
      <c r="F249" s="4"/>
      <c r="G249" s="4"/>
      <c r="H249" s="5"/>
      <c r="I249" s="4"/>
      <c r="J249" s="5"/>
      <c r="K249" s="5"/>
      <c r="L249" s="4"/>
      <c r="M249" s="5"/>
      <c r="N249" s="4"/>
      <c r="O249" s="5"/>
      <c r="P249" s="5"/>
      <c r="Q249" s="4"/>
      <c r="R249" s="4"/>
    </row>
    <row r="250" spans="1:18" ht="27" customHeight="1">
      <c r="A250" s="1" t="s">
        <v>146</v>
      </c>
      <c r="B250" s="97"/>
      <c r="C250" s="4"/>
      <c r="D250" s="4"/>
      <c r="E250" s="4"/>
      <c r="F250" s="4"/>
      <c r="G250" s="4"/>
      <c r="H250" s="5"/>
      <c r="I250" s="4"/>
      <c r="J250" s="5"/>
      <c r="K250" s="5"/>
      <c r="L250" s="4"/>
      <c r="M250" s="5"/>
      <c r="N250" s="4"/>
      <c r="O250" s="5"/>
      <c r="P250" s="5"/>
      <c r="Q250" s="4"/>
      <c r="R250" s="4"/>
    </row>
    <row r="251" spans="1:18" ht="27" customHeight="1">
      <c r="A251" s="1" t="s">
        <v>146</v>
      </c>
      <c r="B251" s="97"/>
      <c r="C251" s="4"/>
      <c r="D251" s="4"/>
      <c r="E251" s="4"/>
      <c r="F251" s="4"/>
      <c r="G251" s="4"/>
      <c r="H251" s="5"/>
      <c r="I251" s="4"/>
      <c r="J251" s="5"/>
      <c r="K251" s="5"/>
      <c r="L251" s="4"/>
      <c r="M251" s="5"/>
      <c r="N251" s="4"/>
      <c r="O251" s="5"/>
      <c r="P251" s="5"/>
      <c r="Q251" s="4"/>
      <c r="R251" s="4"/>
    </row>
    <row r="252" spans="1:18" ht="27" customHeight="1">
      <c r="A252" s="1" t="s">
        <v>146</v>
      </c>
      <c r="B252" s="97"/>
      <c r="C252" s="4"/>
      <c r="D252" s="4"/>
      <c r="E252" s="4"/>
      <c r="F252" s="4"/>
      <c r="G252" s="4"/>
      <c r="H252" s="5"/>
      <c r="I252" s="4"/>
      <c r="J252" s="5"/>
      <c r="K252" s="5"/>
      <c r="L252" s="4"/>
      <c r="M252" s="5"/>
      <c r="N252" s="4"/>
      <c r="O252" s="5"/>
      <c r="P252" s="5"/>
      <c r="Q252" s="4"/>
      <c r="R252" s="4"/>
    </row>
    <row r="253" spans="1:18" ht="27" customHeight="1">
      <c r="A253" s="1" t="s">
        <v>146</v>
      </c>
      <c r="B253" s="97"/>
      <c r="C253" s="4"/>
      <c r="D253" s="4"/>
      <c r="E253" s="4"/>
      <c r="F253" s="4"/>
      <c r="G253" s="4"/>
      <c r="H253" s="5"/>
      <c r="I253" s="4"/>
      <c r="J253" s="5"/>
      <c r="K253" s="5"/>
      <c r="L253" s="4"/>
      <c r="M253" s="5"/>
      <c r="N253" s="4"/>
      <c r="O253" s="5"/>
      <c r="P253" s="5"/>
      <c r="Q253" s="4"/>
      <c r="R253" s="4"/>
    </row>
    <row r="254" spans="1:18" ht="27" customHeight="1">
      <c r="A254" s="1" t="s">
        <v>146</v>
      </c>
      <c r="B254" s="97"/>
      <c r="C254" s="4"/>
      <c r="D254" s="4"/>
      <c r="E254" s="4"/>
      <c r="F254" s="4"/>
      <c r="G254" s="4"/>
      <c r="H254" s="5"/>
      <c r="I254" s="4"/>
      <c r="J254" s="5"/>
      <c r="K254" s="5"/>
      <c r="L254" s="4"/>
      <c r="M254" s="5"/>
      <c r="N254" s="4"/>
      <c r="O254" s="5"/>
      <c r="P254" s="5"/>
      <c r="Q254" s="4"/>
      <c r="R254" s="4"/>
    </row>
    <row r="255" spans="1:18" ht="27" customHeight="1">
      <c r="A255" s="1" t="s">
        <v>146</v>
      </c>
      <c r="B255" s="97"/>
      <c r="C255" s="4"/>
      <c r="D255" s="4"/>
      <c r="E255" s="4"/>
      <c r="F255" s="4"/>
      <c r="G255" s="4"/>
      <c r="H255" s="5"/>
      <c r="I255" s="4"/>
      <c r="J255" s="5"/>
      <c r="K255" s="5"/>
      <c r="L255" s="4"/>
      <c r="M255" s="5"/>
      <c r="N255" s="4"/>
      <c r="O255" s="5"/>
      <c r="P255" s="5"/>
      <c r="Q255" s="4"/>
      <c r="R255" s="4"/>
    </row>
    <row r="256" spans="1:18" ht="27" customHeight="1">
      <c r="A256" s="1" t="s">
        <v>146</v>
      </c>
      <c r="B256" s="97"/>
      <c r="C256" s="4"/>
      <c r="D256" s="4"/>
      <c r="E256" s="4"/>
      <c r="F256" s="4"/>
      <c r="G256" s="4"/>
      <c r="H256" s="5"/>
      <c r="I256" s="4"/>
      <c r="J256" s="5"/>
      <c r="K256" s="5"/>
      <c r="L256" s="4"/>
      <c r="M256" s="5"/>
      <c r="N256" s="4"/>
      <c r="O256" s="5"/>
      <c r="P256" s="5"/>
      <c r="Q256" s="4"/>
      <c r="R256" s="4"/>
    </row>
    <row r="257" spans="1:18" ht="27" customHeight="1">
      <c r="A257" s="1" t="s">
        <v>146</v>
      </c>
      <c r="B257" s="97"/>
      <c r="C257" s="4"/>
      <c r="D257" s="4"/>
      <c r="E257" s="4"/>
      <c r="F257" s="4"/>
      <c r="G257" s="4"/>
      <c r="H257" s="5"/>
      <c r="I257" s="4"/>
      <c r="J257" s="5"/>
      <c r="K257" s="5"/>
      <c r="L257" s="4"/>
      <c r="M257" s="5"/>
      <c r="N257" s="4"/>
      <c r="O257" s="5"/>
      <c r="P257" s="5"/>
      <c r="Q257" s="4"/>
      <c r="R257" s="4"/>
    </row>
    <row r="258" spans="1:18" ht="27" customHeight="1">
      <c r="A258" s="1" t="s">
        <v>146</v>
      </c>
      <c r="B258" s="97"/>
      <c r="C258" s="4"/>
      <c r="D258" s="4"/>
      <c r="E258" s="4"/>
      <c r="F258" s="4"/>
      <c r="G258" s="4"/>
      <c r="H258" s="5"/>
      <c r="I258" s="4"/>
      <c r="J258" s="5"/>
      <c r="K258" s="5"/>
      <c r="L258" s="4"/>
      <c r="M258" s="5"/>
      <c r="N258" s="4"/>
      <c r="O258" s="5"/>
      <c r="P258" s="5"/>
      <c r="Q258" s="4"/>
      <c r="R258" s="4"/>
    </row>
    <row r="259" spans="1:18" ht="27" customHeight="1">
      <c r="A259" s="1" t="s">
        <v>146</v>
      </c>
      <c r="B259" s="97"/>
      <c r="C259" s="4"/>
      <c r="D259" s="4"/>
      <c r="E259" s="4"/>
      <c r="F259" s="4"/>
      <c r="G259" s="4"/>
      <c r="H259" s="5"/>
      <c r="I259" s="4"/>
      <c r="J259" s="5"/>
      <c r="K259" s="5"/>
      <c r="L259" s="4"/>
      <c r="M259" s="5"/>
      <c r="N259" s="4"/>
      <c r="O259" s="5"/>
      <c r="P259" s="5"/>
      <c r="Q259" s="4"/>
      <c r="R259" s="4"/>
    </row>
    <row r="260" spans="1:18" ht="27" customHeight="1">
      <c r="A260" s="1" t="s">
        <v>146</v>
      </c>
      <c r="B260" s="97"/>
      <c r="C260" s="4"/>
      <c r="D260" s="4"/>
      <c r="E260" s="4"/>
      <c r="F260" s="4"/>
      <c r="G260" s="4"/>
      <c r="H260" s="5"/>
      <c r="I260" s="4"/>
      <c r="J260" s="5"/>
      <c r="K260" s="5"/>
      <c r="L260" s="4"/>
      <c r="M260" s="5"/>
      <c r="N260" s="4"/>
      <c r="O260" s="5"/>
      <c r="P260" s="5"/>
      <c r="Q260" s="4"/>
      <c r="R260" s="4"/>
    </row>
    <row r="261" spans="1:18">
      <c r="B261" s="91"/>
      <c r="C261" s="91"/>
      <c r="D261" s="91"/>
      <c r="E261" s="91"/>
      <c r="F261" s="91"/>
      <c r="G261" s="91"/>
      <c r="H261" s="91"/>
      <c r="I261" s="91"/>
      <c r="J261" s="91"/>
      <c r="K261" s="91"/>
      <c r="L261" s="91"/>
      <c r="M261" s="91"/>
      <c r="N261" s="91"/>
      <c r="O261" s="91"/>
      <c r="P261" s="91"/>
      <c r="Q261" s="91"/>
      <c r="R261" s="91"/>
    </row>
    <row r="262" spans="1:18">
      <c r="B262" s="91"/>
      <c r="C262" s="138"/>
      <c r="D262" s="138"/>
      <c r="E262" s="91"/>
      <c r="F262" s="91"/>
      <c r="G262" s="91"/>
      <c r="H262" s="91"/>
      <c r="I262" s="91"/>
      <c r="J262" s="91"/>
      <c r="K262" s="91"/>
      <c r="L262" s="91"/>
      <c r="M262" s="91"/>
      <c r="N262" s="91"/>
      <c r="O262" s="91"/>
      <c r="P262" s="91"/>
      <c r="Q262" s="91"/>
      <c r="R262" s="91"/>
    </row>
    <row r="263" spans="1:18">
      <c r="B263" s="91"/>
      <c r="C263" s="138"/>
      <c r="D263" s="138"/>
      <c r="E263" s="91"/>
      <c r="F263" s="91"/>
      <c r="G263" s="91"/>
      <c r="H263" s="91"/>
      <c r="I263" s="91"/>
      <c r="J263" s="91"/>
      <c r="K263" s="91"/>
      <c r="L263" s="91"/>
      <c r="M263" s="91"/>
      <c r="N263" s="91"/>
      <c r="O263" s="91"/>
      <c r="P263" s="91"/>
      <c r="Q263" s="91"/>
      <c r="R263" s="91"/>
    </row>
    <row r="264" spans="1:18">
      <c r="B264" s="91"/>
      <c r="C264" s="138"/>
      <c r="D264" s="138"/>
      <c r="E264" s="91"/>
      <c r="F264" s="91"/>
      <c r="G264" s="91"/>
      <c r="H264" s="91"/>
      <c r="I264" s="91"/>
      <c r="J264" s="91"/>
      <c r="K264" s="91"/>
      <c r="L264" s="91"/>
      <c r="M264" s="91"/>
      <c r="N264" s="91"/>
      <c r="O264" s="91"/>
      <c r="P264" s="91"/>
      <c r="Q264" s="91"/>
      <c r="R264" s="91"/>
    </row>
    <row r="265" spans="1:18">
      <c r="B265" s="91"/>
      <c r="C265" s="138"/>
      <c r="D265" s="138"/>
      <c r="E265" s="91"/>
      <c r="F265" s="91"/>
      <c r="G265" s="91"/>
      <c r="H265" s="91"/>
      <c r="I265" s="91"/>
      <c r="J265" s="91"/>
      <c r="K265" s="91"/>
      <c r="L265" s="91"/>
      <c r="M265" s="91"/>
      <c r="N265" s="91"/>
      <c r="O265" s="91"/>
      <c r="P265" s="91"/>
      <c r="Q265" s="91"/>
      <c r="R265" s="91"/>
    </row>
    <row r="266" spans="1:18">
      <c r="B266" s="91"/>
      <c r="C266" s="138"/>
      <c r="D266" s="138"/>
      <c r="E266" s="91"/>
      <c r="F266" s="91"/>
      <c r="G266" s="91"/>
      <c r="H266" s="91"/>
      <c r="I266" s="91"/>
      <c r="J266" s="91"/>
      <c r="K266" s="91"/>
      <c r="L266" s="91"/>
      <c r="M266" s="91"/>
      <c r="N266" s="91"/>
      <c r="O266" s="91"/>
      <c r="P266" s="91"/>
      <c r="Q266" s="91"/>
      <c r="R266" s="91"/>
    </row>
    <row r="267" spans="1:18">
      <c r="B267" s="91"/>
      <c r="C267" s="138"/>
      <c r="D267" s="138"/>
      <c r="E267" s="91"/>
      <c r="F267" s="91"/>
      <c r="G267" s="91"/>
      <c r="H267" s="91"/>
      <c r="I267" s="91"/>
      <c r="J267" s="91"/>
      <c r="K267" s="91"/>
      <c r="L267" s="91"/>
      <c r="M267" s="91"/>
      <c r="N267" s="91"/>
      <c r="O267" s="91"/>
      <c r="P267" s="91"/>
      <c r="Q267" s="91"/>
      <c r="R267" s="91"/>
    </row>
    <row r="268" spans="1:18">
      <c r="B268" s="91"/>
      <c r="C268" s="138"/>
      <c r="D268" s="138"/>
      <c r="E268" s="91"/>
      <c r="F268" s="91"/>
      <c r="G268" s="91"/>
      <c r="H268" s="91"/>
      <c r="I268" s="91"/>
      <c r="J268" s="91"/>
      <c r="K268" s="91"/>
      <c r="L268" s="91"/>
      <c r="M268" s="91"/>
      <c r="N268" s="91"/>
      <c r="O268" s="91"/>
      <c r="P268" s="91"/>
      <c r="Q268" s="91"/>
      <c r="R268" s="91"/>
    </row>
    <row r="269" spans="1:18">
      <c r="B269" s="91"/>
      <c r="C269" s="138"/>
      <c r="D269" s="138"/>
      <c r="E269" s="91"/>
      <c r="F269" s="91"/>
      <c r="G269" s="91"/>
      <c r="H269" s="91"/>
      <c r="I269" s="91"/>
      <c r="J269" s="91"/>
      <c r="K269" s="91"/>
      <c r="L269" s="91"/>
      <c r="M269" s="91"/>
      <c r="N269" s="91"/>
      <c r="O269" s="91"/>
      <c r="P269" s="91"/>
      <c r="Q269" s="91"/>
      <c r="R269" s="91"/>
    </row>
    <row r="270" spans="1:18">
      <c r="B270" s="91"/>
      <c r="C270" s="138"/>
      <c r="D270" s="138"/>
      <c r="E270" s="91"/>
      <c r="F270" s="91"/>
      <c r="G270" s="91"/>
      <c r="H270" s="91"/>
      <c r="I270" s="91"/>
      <c r="J270" s="91"/>
      <c r="K270" s="91"/>
      <c r="L270" s="91"/>
      <c r="M270" s="91"/>
      <c r="N270" s="91"/>
      <c r="O270" s="91"/>
      <c r="P270" s="91"/>
      <c r="Q270" s="91"/>
      <c r="R270" s="91"/>
    </row>
  </sheetData>
  <sheetProtection algorithmName="SHA-512" hashValue="MQwxzzIsNpQUX3ysPqutoXbvl14wEY2vrsKy9pbm0/439UgRsjv8tTW8gTraL+jQINOJk6AAIbORZH1BdPbmIg==" saltValue="KTwluYP0wkjkG+72O6qAfA==" spinCount="100000" sheet="1" objects="1" scenarios="1" formatColumns="0" formatRows="0" autoFilter="0"/>
  <mergeCells count="3">
    <mergeCell ref="B4:R4"/>
    <mergeCell ref="C2:J2"/>
    <mergeCell ref="A2:A3"/>
  </mergeCells>
  <phoneticPr fontId="4" type="noConversion"/>
  <conditionalFormatting sqref="B10:R10">
    <cfRule type="expression" dxfId="17" priority="9">
      <formula>ISNUMBER(SEARCH("error",B10))</formula>
    </cfRule>
  </conditionalFormatting>
  <conditionalFormatting sqref="B261:R261">
    <cfRule type="expression" dxfId="16" priority="1">
      <formula>MOD(ROW(),2)=0</formula>
    </cfRule>
  </conditionalFormatting>
  <dataValidations count="2">
    <dataValidation type="whole" allowBlank="1" showDropDown="1" showInputMessage="1" showErrorMessage="1" error="Please enter a valid Integer" sqref="Q11:R260 N11:N260 L11:L260 I11:I260 C11:G260" xr:uid="{35559979-9D9B-4AAC-969A-7D479ED019F5}">
      <formula1>-999999999999999</formula1>
      <formula2>999999999999999</formula2>
    </dataValidation>
    <dataValidation type="decimal" allowBlank="1" showDropDown="1" showInputMessage="1" showErrorMessage="1" error="Please enter a valid Monetary value" sqref="H11:H260 O11:P260 M11:M260 J11:K260" xr:uid="{9614DC96-3679-4444-8523-F7E9BBFE7625}">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E7DE1B8-153E-426D-A872-35A9E2B55583}">
          <x14:formula1>
            <xm:f>Lists!$U$2:$U$251</xm:f>
          </x14:formula1>
          <xm:sqref>B11:B260</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6DD86-ACE8-43F0-B917-F354FC2B6131}">
  <sheetPr codeName="Sheet32"/>
  <dimension ref="A1:CS270"/>
  <sheetViews>
    <sheetView zoomScale="80" zoomScaleNormal="80" workbookViewId="0">
      <selection activeCell="B11" sqref="B11"/>
    </sheetView>
  </sheetViews>
  <sheetFormatPr defaultColWidth="15.453125" defaultRowHeight="14.5"/>
  <cols>
    <col min="1" max="1" width="21.54296875" style="54" customWidth="1"/>
    <col min="2" max="4" width="27.7265625" style="12" customWidth="1"/>
    <col min="5" max="5" width="28.7265625" style="12" bestFit="1" customWidth="1"/>
    <col min="6" max="6" width="27.7265625" style="12" customWidth="1"/>
    <col min="7" max="16384" width="15.453125" style="12"/>
  </cols>
  <sheetData>
    <row r="1" spans="1:97" s="54" customFormat="1" ht="2.25" customHeight="1">
      <c r="A1" s="51"/>
    </row>
    <row r="2" spans="1:97" ht="75.75" customHeight="1">
      <c r="A2" s="170" t="s">
        <v>74</v>
      </c>
      <c r="B2" s="55" t="s">
        <v>362</v>
      </c>
      <c r="C2" s="177" t="s">
        <v>363</v>
      </c>
      <c r="D2" s="177"/>
      <c r="E2" s="177"/>
      <c r="F2" s="177"/>
      <c r="G2" s="177"/>
      <c r="H2" s="177"/>
      <c r="I2" s="177"/>
      <c r="J2" s="177"/>
    </row>
    <row r="3" spans="1:97" s="57" customFormat="1" ht="76.5" customHeight="1">
      <c r="A3" s="170"/>
      <c r="B3" s="136"/>
    </row>
    <row r="4" spans="1:97" s="54" customFormat="1" ht="24" customHeight="1">
      <c r="A4" s="58" t="s">
        <v>76</v>
      </c>
      <c r="B4" s="174" t="s">
        <v>363</v>
      </c>
      <c r="C4" s="174"/>
      <c r="D4" s="174"/>
      <c r="E4" s="175"/>
      <c r="F4" s="176"/>
    </row>
    <row r="5" spans="1:97" s="13" customFormat="1" ht="78.75" customHeight="1">
      <c r="A5" s="3" t="s">
        <v>80</v>
      </c>
      <c r="B5" s="109" t="s">
        <v>344</v>
      </c>
      <c r="C5" s="109" t="s">
        <v>364</v>
      </c>
      <c r="D5" s="109" t="s">
        <v>365</v>
      </c>
      <c r="E5" s="110" t="s">
        <v>366</v>
      </c>
      <c r="F5" s="114" t="s">
        <v>367</v>
      </c>
    </row>
    <row r="6" spans="1:97" ht="21" customHeight="1">
      <c r="A6" s="3" t="s">
        <v>107</v>
      </c>
      <c r="B6" s="68" t="s">
        <v>108</v>
      </c>
      <c r="C6" s="68" t="s">
        <v>109</v>
      </c>
      <c r="D6" s="68" t="s">
        <v>110</v>
      </c>
      <c r="E6" s="70" t="s">
        <v>111</v>
      </c>
      <c r="F6" s="125" t="s">
        <v>112</v>
      </c>
    </row>
    <row r="7" spans="1:97" s="14" customFormat="1" ht="15" customHeight="1">
      <c r="A7" s="3" t="s">
        <v>137</v>
      </c>
      <c r="B7" s="76"/>
      <c r="C7" s="76" t="s">
        <v>176</v>
      </c>
      <c r="D7" s="76" t="s">
        <v>176</v>
      </c>
      <c r="E7" s="77" t="s">
        <v>177</v>
      </c>
      <c r="F7" s="81" t="s">
        <v>176</v>
      </c>
    </row>
    <row r="8" spans="1:97" ht="15" customHeight="1">
      <c r="A8" s="3" t="s">
        <v>138</v>
      </c>
      <c r="B8" s="76" t="s">
        <v>155</v>
      </c>
      <c r="C8" s="76" t="s">
        <v>178</v>
      </c>
      <c r="D8" s="76" t="s">
        <v>178</v>
      </c>
      <c r="E8" s="77" t="s">
        <v>189</v>
      </c>
      <c r="F8" s="81" t="s">
        <v>178</v>
      </c>
    </row>
    <row r="9" spans="1:97" ht="20.149999999999999" customHeight="1">
      <c r="A9" s="7" t="s">
        <v>144</v>
      </c>
      <c r="B9" s="76"/>
      <c r="C9" s="76" t="s">
        <v>368</v>
      </c>
      <c r="D9" s="76" t="s">
        <v>369</v>
      </c>
      <c r="E9" s="76" t="s">
        <v>370</v>
      </c>
      <c r="F9" s="76" t="s">
        <v>371</v>
      </c>
      <c r="G9" s="13"/>
      <c r="H9" s="13"/>
      <c r="I9" s="13"/>
    </row>
    <row r="10" spans="1:97" s="13" customFormat="1" ht="98.25" customHeight="1">
      <c r="A10" s="3" t="s">
        <v>145</v>
      </c>
      <c r="B10" s="83" t="str">
        <f>IFERROR(LOOKUP(2, 1/((Validations_ext!$B$2:$B$1922=$B$2)*(Validations_ext!$C$2:$C$1922=$B6)), Validations_ext!$J$2:$J$1922), "OK")</f>
        <v>OK</v>
      </c>
      <c r="C10" s="83" t="str">
        <f>IFERROR(LOOKUP(2, 1/((Validations_ext!$B$2:$B$1922=$B$2)*(Validations_ext!$C$2:$C$1922=$C6)), Validations_ext!$J$2:$J$1922), "OK")</f>
        <v>OK</v>
      </c>
      <c r="D10" s="83" t="str">
        <f>IFERROR(LOOKUP(2, 1/((Validations_ext!$B$2:$B$1922=$B$2)*(Validations_ext!$C$2:$C$1922=$D6)), Validations_ext!$J$2:$J$1922), "OK")</f>
        <v>OK</v>
      </c>
      <c r="E10" s="85" t="str">
        <f>IFERROR(LOOKUP(2, 1/((Validations_ext!$B$2:$B$1922=$B$2)*(Validations_ext!$C$2:$C$1922=$E6)), Validations_ext!$J$2:$J$1922), "OK")</f>
        <v>OK</v>
      </c>
      <c r="F10" s="89" t="str">
        <f>IFERROR(LOOKUP(2, 1/((Validations_ext!$B$2:$B$1922=$B$2)*(Validations_ext!$C$2:$C$1922=$F6)), Validations_ext!$J$2:$J$1922), "OK")</f>
        <v>OK</v>
      </c>
    </row>
    <row r="11" spans="1:97" ht="27.75" customHeight="1">
      <c r="A11" s="1" t="s">
        <v>146</v>
      </c>
      <c r="B11" s="97"/>
      <c r="C11" s="4"/>
      <c r="D11" s="4"/>
      <c r="E11" s="5"/>
      <c r="F11" s="4"/>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row>
    <row r="12" spans="1:97" ht="27.75" customHeight="1">
      <c r="A12" s="1" t="s">
        <v>146</v>
      </c>
      <c r="B12" s="97"/>
      <c r="C12" s="4"/>
      <c r="D12" s="4"/>
      <c r="E12" s="5"/>
      <c r="F12" s="4"/>
    </row>
    <row r="13" spans="1:97" ht="27.75" customHeight="1">
      <c r="A13" s="1" t="s">
        <v>146</v>
      </c>
      <c r="B13" s="97"/>
      <c r="C13" s="4"/>
      <c r="D13" s="4"/>
      <c r="E13" s="5"/>
      <c r="F13" s="4"/>
    </row>
    <row r="14" spans="1:97" ht="27.75" customHeight="1">
      <c r="A14" s="1" t="s">
        <v>146</v>
      </c>
      <c r="B14" s="97"/>
      <c r="C14" s="4"/>
      <c r="D14" s="4"/>
      <c r="E14" s="5"/>
      <c r="F14" s="4"/>
    </row>
    <row r="15" spans="1:97" ht="27.75" customHeight="1">
      <c r="A15" s="1" t="s">
        <v>146</v>
      </c>
      <c r="B15" s="97"/>
      <c r="C15" s="4"/>
      <c r="D15" s="4"/>
      <c r="E15" s="5"/>
      <c r="F15" s="4"/>
    </row>
    <row r="16" spans="1:97" ht="27.75" customHeight="1">
      <c r="A16" s="1" t="s">
        <v>146</v>
      </c>
      <c r="B16" s="97"/>
      <c r="C16" s="4"/>
      <c r="D16" s="4"/>
      <c r="E16" s="5"/>
      <c r="F16" s="4"/>
    </row>
    <row r="17" spans="1:6" ht="27.75" customHeight="1">
      <c r="A17" s="1" t="s">
        <v>146</v>
      </c>
      <c r="B17" s="97"/>
      <c r="C17" s="4"/>
      <c r="D17" s="4"/>
      <c r="E17" s="5"/>
      <c r="F17" s="4"/>
    </row>
    <row r="18" spans="1:6" ht="27.75" customHeight="1">
      <c r="A18" s="1" t="s">
        <v>146</v>
      </c>
      <c r="B18" s="97"/>
      <c r="C18" s="4"/>
      <c r="D18" s="4"/>
      <c r="E18" s="5"/>
      <c r="F18" s="4"/>
    </row>
    <row r="19" spans="1:6" ht="27.75" customHeight="1">
      <c r="A19" s="1" t="s">
        <v>146</v>
      </c>
      <c r="B19" s="97"/>
      <c r="C19" s="4"/>
      <c r="D19" s="4"/>
      <c r="E19" s="5"/>
      <c r="F19" s="4"/>
    </row>
    <row r="20" spans="1:6" ht="27.75" customHeight="1">
      <c r="A20" s="1" t="s">
        <v>146</v>
      </c>
      <c r="B20" s="97"/>
      <c r="C20" s="4"/>
      <c r="D20" s="4"/>
      <c r="E20" s="5"/>
      <c r="F20" s="4"/>
    </row>
    <row r="21" spans="1:6" ht="27.75" customHeight="1">
      <c r="A21" s="1" t="s">
        <v>146</v>
      </c>
      <c r="B21" s="97"/>
      <c r="C21" s="4"/>
      <c r="D21" s="4"/>
      <c r="E21" s="5"/>
      <c r="F21" s="4"/>
    </row>
    <row r="22" spans="1:6" ht="27.75" customHeight="1">
      <c r="A22" s="1" t="s">
        <v>146</v>
      </c>
      <c r="B22" s="97"/>
      <c r="C22" s="4"/>
      <c r="D22" s="4"/>
      <c r="E22" s="5"/>
      <c r="F22" s="4"/>
    </row>
    <row r="23" spans="1:6" ht="27.75" customHeight="1">
      <c r="A23" s="1" t="s">
        <v>146</v>
      </c>
      <c r="B23" s="97"/>
      <c r="C23" s="4"/>
      <c r="D23" s="4"/>
      <c r="E23" s="5"/>
      <c r="F23" s="4"/>
    </row>
    <row r="24" spans="1:6" ht="27.75" customHeight="1">
      <c r="A24" s="1" t="s">
        <v>146</v>
      </c>
      <c r="B24" s="97"/>
      <c r="C24" s="4"/>
      <c r="D24" s="4"/>
      <c r="E24" s="5"/>
      <c r="F24" s="4"/>
    </row>
    <row r="25" spans="1:6" ht="27.75" customHeight="1">
      <c r="A25" s="1" t="s">
        <v>146</v>
      </c>
      <c r="B25" s="97"/>
      <c r="C25" s="4"/>
      <c r="D25" s="4"/>
      <c r="E25" s="5"/>
      <c r="F25" s="4"/>
    </row>
    <row r="26" spans="1:6" ht="27.75" customHeight="1">
      <c r="A26" s="1" t="s">
        <v>146</v>
      </c>
      <c r="B26" s="97"/>
      <c r="C26" s="4"/>
      <c r="D26" s="4"/>
      <c r="E26" s="5"/>
      <c r="F26" s="4"/>
    </row>
    <row r="27" spans="1:6" ht="27.75" customHeight="1">
      <c r="A27" s="1" t="s">
        <v>146</v>
      </c>
      <c r="B27" s="97"/>
      <c r="C27" s="4"/>
      <c r="D27" s="4"/>
      <c r="E27" s="5"/>
      <c r="F27" s="4"/>
    </row>
    <row r="28" spans="1:6" ht="27.75" customHeight="1">
      <c r="A28" s="1" t="s">
        <v>146</v>
      </c>
      <c r="B28" s="97"/>
      <c r="C28" s="4"/>
      <c r="D28" s="4"/>
      <c r="E28" s="5"/>
      <c r="F28" s="4"/>
    </row>
    <row r="29" spans="1:6" ht="27.75" customHeight="1">
      <c r="A29" s="1" t="s">
        <v>146</v>
      </c>
      <c r="B29" s="97"/>
      <c r="C29" s="4"/>
      <c r="D29" s="4"/>
      <c r="E29" s="5"/>
      <c r="F29" s="4"/>
    </row>
    <row r="30" spans="1:6" ht="27.75" customHeight="1">
      <c r="A30" s="1" t="s">
        <v>146</v>
      </c>
      <c r="B30" s="97"/>
      <c r="C30" s="4"/>
      <c r="D30" s="4"/>
      <c r="E30" s="5"/>
      <c r="F30" s="4"/>
    </row>
    <row r="31" spans="1:6" ht="27.75" customHeight="1">
      <c r="A31" s="1" t="s">
        <v>146</v>
      </c>
      <c r="B31" s="97"/>
      <c r="C31" s="4"/>
      <c r="D31" s="4"/>
      <c r="E31" s="5"/>
      <c r="F31" s="4"/>
    </row>
    <row r="32" spans="1:6" ht="27.75" customHeight="1">
      <c r="A32" s="1" t="s">
        <v>146</v>
      </c>
      <c r="B32" s="97"/>
      <c r="C32" s="4"/>
      <c r="D32" s="4"/>
      <c r="E32" s="5"/>
      <c r="F32" s="4"/>
    </row>
    <row r="33" spans="1:6" ht="27.75" customHeight="1">
      <c r="A33" s="1" t="s">
        <v>146</v>
      </c>
      <c r="B33" s="97"/>
      <c r="C33" s="4"/>
      <c r="D33" s="4"/>
      <c r="E33" s="5"/>
      <c r="F33" s="4"/>
    </row>
    <row r="34" spans="1:6" ht="27.75" customHeight="1">
      <c r="A34" s="1" t="s">
        <v>146</v>
      </c>
      <c r="B34" s="97"/>
      <c r="C34" s="4"/>
      <c r="D34" s="4"/>
      <c r="E34" s="5"/>
      <c r="F34" s="4"/>
    </row>
    <row r="35" spans="1:6" ht="27.75" customHeight="1">
      <c r="A35" s="1" t="s">
        <v>146</v>
      </c>
      <c r="B35" s="97"/>
      <c r="C35" s="4"/>
      <c r="D35" s="4"/>
      <c r="E35" s="5"/>
      <c r="F35" s="4"/>
    </row>
    <row r="36" spans="1:6" ht="27.75" customHeight="1">
      <c r="A36" s="1" t="s">
        <v>146</v>
      </c>
      <c r="B36" s="97"/>
      <c r="C36" s="4"/>
      <c r="D36" s="4"/>
      <c r="E36" s="5"/>
      <c r="F36" s="4"/>
    </row>
    <row r="37" spans="1:6" ht="27.75" customHeight="1">
      <c r="A37" s="1" t="s">
        <v>146</v>
      </c>
      <c r="B37" s="97"/>
      <c r="C37" s="4"/>
      <c r="D37" s="4"/>
      <c r="E37" s="5"/>
      <c r="F37" s="4"/>
    </row>
    <row r="38" spans="1:6" ht="27.75" customHeight="1">
      <c r="A38" s="1" t="s">
        <v>146</v>
      </c>
      <c r="B38" s="97"/>
      <c r="C38" s="4"/>
      <c r="D38" s="4"/>
      <c r="E38" s="5"/>
      <c r="F38" s="4"/>
    </row>
    <row r="39" spans="1:6" ht="27.75" customHeight="1">
      <c r="A39" s="1" t="s">
        <v>146</v>
      </c>
      <c r="B39" s="97"/>
      <c r="C39" s="4"/>
      <c r="D39" s="4"/>
      <c r="E39" s="5"/>
      <c r="F39" s="4"/>
    </row>
    <row r="40" spans="1:6" ht="27.75" customHeight="1">
      <c r="A40" s="1" t="s">
        <v>146</v>
      </c>
      <c r="B40" s="97"/>
      <c r="C40" s="4"/>
      <c r="D40" s="4"/>
      <c r="E40" s="5"/>
      <c r="F40" s="4"/>
    </row>
    <row r="41" spans="1:6" ht="27.75" customHeight="1">
      <c r="A41" s="1" t="s">
        <v>146</v>
      </c>
      <c r="B41" s="97"/>
      <c r="C41" s="4"/>
      <c r="D41" s="4"/>
      <c r="E41" s="5"/>
      <c r="F41" s="4"/>
    </row>
    <row r="42" spans="1:6" ht="27.75" customHeight="1">
      <c r="A42" s="1" t="s">
        <v>146</v>
      </c>
      <c r="B42" s="97"/>
      <c r="C42" s="4"/>
      <c r="D42" s="4"/>
      <c r="E42" s="5"/>
      <c r="F42" s="4"/>
    </row>
    <row r="43" spans="1:6" ht="27.75" customHeight="1">
      <c r="A43" s="1" t="s">
        <v>146</v>
      </c>
      <c r="B43" s="97"/>
      <c r="C43" s="4"/>
      <c r="D43" s="4"/>
      <c r="E43" s="5"/>
      <c r="F43" s="4"/>
    </row>
    <row r="44" spans="1:6" ht="27.75" customHeight="1">
      <c r="A44" s="1" t="s">
        <v>146</v>
      </c>
      <c r="B44" s="97"/>
      <c r="C44" s="4"/>
      <c r="D44" s="4"/>
      <c r="E44" s="5"/>
      <c r="F44" s="4"/>
    </row>
    <row r="45" spans="1:6" ht="27.75" customHeight="1">
      <c r="A45" s="1" t="s">
        <v>146</v>
      </c>
      <c r="B45" s="97"/>
      <c r="C45" s="4"/>
      <c r="D45" s="4"/>
      <c r="E45" s="5"/>
      <c r="F45" s="4"/>
    </row>
    <row r="46" spans="1:6" ht="27.75" customHeight="1">
      <c r="A46" s="1" t="s">
        <v>146</v>
      </c>
      <c r="B46" s="97"/>
      <c r="C46" s="4"/>
      <c r="D46" s="4"/>
      <c r="E46" s="5"/>
      <c r="F46" s="4"/>
    </row>
    <row r="47" spans="1:6" ht="27.75" customHeight="1">
      <c r="A47" s="1" t="s">
        <v>146</v>
      </c>
      <c r="B47" s="97"/>
      <c r="C47" s="4"/>
      <c r="D47" s="4"/>
      <c r="E47" s="5"/>
      <c r="F47" s="4"/>
    </row>
    <row r="48" spans="1:6" ht="27.75" customHeight="1">
      <c r="A48" s="1" t="s">
        <v>146</v>
      </c>
      <c r="B48" s="97"/>
      <c r="C48" s="4"/>
      <c r="D48" s="4"/>
      <c r="E48" s="5"/>
      <c r="F48" s="4"/>
    </row>
    <row r="49" spans="1:6" ht="27.75" customHeight="1">
      <c r="A49" s="1" t="s">
        <v>146</v>
      </c>
      <c r="B49" s="97"/>
      <c r="C49" s="4"/>
      <c r="D49" s="4"/>
      <c r="E49" s="5"/>
      <c r="F49" s="4"/>
    </row>
    <row r="50" spans="1:6" ht="27.75" customHeight="1">
      <c r="A50" s="1" t="s">
        <v>146</v>
      </c>
      <c r="B50" s="97"/>
      <c r="C50" s="4"/>
      <c r="D50" s="4"/>
      <c r="E50" s="5"/>
      <c r="F50" s="4"/>
    </row>
    <row r="51" spans="1:6" ht="27.75" customHeight="1">
      <c r="A51" s="1" t="s">
        <v>146</v>
      </c>
      <c r="B51" s="97"/>
      <c r="C51" s="4"/>
      <c r="D51" s="4"/>
      <c r="E51" s="5"/>
      <c r="F51" s="4"/>
    </row>
    <row r="52" spans="1:6" ht="27.75" customHeight="1">
      <c r="A52" s="1" t="s">
        <v>146</v>
      </c>
      <c r="B52" s="97"/>
      <c r="C52" s="4"/>
      <c r="D52" s="4"/>
      <c r="E52" s="5"/>
      <c r="F52" s="4"/>
    </row>
    <row r="53" spans="1:6" ht="27.75" customHeight="1">
      <c r="A53" s="1" t="s">
        <v>146</v>
      </c>
      <c r="B53" s="97"/>
      <c r="C53" s="4"/>
      <c r="D53" s="4"/>
      <c r="E53" s="5"/>
      <c r="F53" s="4"/>
    </row>
    <row r="54" spans="1:6" ht="27.75" customHeight="1">
      <c r="A54" s="1" t="s">
        <v>146</v>
      </c>
      <c r="B54" s="97"/>
      <c r="C54" s="4"/>
      <c r="D54" s="4"/>
      <c r="E54" s="5"/>
      <c r="F54" s="4"/>
    </row>
    <row r="55" spans="1:6" ht="27.75" customHeight="1">
      <c r="A55" s="1" t="s">
        <v>146</v>
      </c>
      <c r="B55" s="97"/>
      <c r="C55" s="4"/>
      <c r="D55" s="4"/>
      <c r="E55" s="5"/>
      <c r="F55" s="4"/>
    </row>
    <row r="56" spans="1:6" ht="27.75" customHeight="1">
      <c r="A56" s="1" t="s">
        <v>146</v>
      </c>
      <c r="B56" s="97"/>
      <c r="C56" s="4"/>
      <c r="D56" s="4"/>
      <c r="E56" s="5"/>
      <c r="F56" s="4"/>
    </row>
    <row r="57" spans="1:6" ht="27.75" customHeight="1">
      <c r="A57" s="1" t="s">
        <v>146</v>
      </c>
      <c r="B57" s="97"/>
      <c r="C57" s="4"/>
      <c r="D57" s="4"/>
      <c r="E57" s="5"/>
      <c r="F57" s="4"/>
    </row>
    <row r="58" spans="1:6" ht="27.75" customHeight="1">
      <c r="A58" s="1" t="s">
        <v>146</v>
      </c>
      <c r="B58" s="97"/>
      <c r="C58" s="4"/>
      <c r="D58" s="4"/>
      <c r="E58" s="5"/>
      <c r="F58" s="4"/>
    </row>
    <row r="59" spans="1:6" ht="27.75" customHeight="1">
      <c r="A59" s="1" t="s">
        <v>146</v>
      </c>
      <c r="B59" s="97"/>
      <c r="C59" s="4"/>
      <c r="D59" s="4"/>
      <c r="E59" s="5"/>
      <c r="F59" s="4"/>
    </row>
    <row r="60" spans="1:6" ht="27.75" customHeight="1">
      <c r="A60" s="1" t="s">
        <v>146</v>
      </c>
      <c r="B60" s="97"/>
      <c r="C60" s="4"/>
      <c r="D60" s="4"/>
      <c r="E60" s="5"/>
      <c r="F60" s="4"/>
    </row>
    <row r="61" spans="1:6" ht="27.75" customHeight="1">
      <c r="A61" s="1" t="s">
        <v>146</v>
      </c>
      <c r="B61" s="97"/>
      <c r="C61" s="4"/>
      <c r="D61" s="4"/>
      <c r="E61" s="5"/>
      <c r="F61" s="4"/>
    </row>
    <row r="62" spans="1:6" ht="27.75" customHeight="1">
      <c r="A62" s="1" t="s">
        <v>146</v>
      </c>
      <c r="B62" s="97"/>
      <c r="C62" s="4"/>
      <c r="D62" s="4"/>
      <c r="E62" s="5"/>
      <c r="F62" s="4"/>
    </row>
    <row r="63" spans="1:6" ht="27.75" customHeight="1">
      <c r="A63" s="1" t="s">
        <v>146</v>
      </c>
      <c r="B63" s="97"/>
      <c r="C63" s="4"/>
      <c r="D63" s="4"/>
      <c r="E63" s="5"/>
      <c r="F63" s="4"/>
    </row>
    <row r="64" spans="1:6" ht="27.75" customHeight="1">
      <c r="A64" s="1" t="s">
        <v>146</v>
      </c>
      <c r="B64" s="97"/>
      <c r="C64" s="4"/>
      <c r="D64" s="4"/>
      <c r="E64" s="5"/>
      <c r="F64" s="4"/>
    </row>
    <row r="65" spans="1:6" ht="27.75" customHeight="1">
      <c r="A65" s="1" t="s">
        <v>146</v>
      </c>
      <c r="B65" s="97"/>
      <c r="C65" s="4"/>
      <c r="D65" s="4"/>
      <c r="E65" s="5"/>
      <c r="F65" s="4"/>
    </row>
    <row r="66" spans="1:6" ht="27.75" customHeight="1">
      <c r="A66" s="1" t="s">
        <v>146</v>
      </c>
      <c r="B66" s="97"/>
      <c r="C66" s="4"/>
      <c r="D66" s="4"/>
      <c r="E66" s="5"/>
      <c r="F66" s="4"/>
    </row>
    <row r="67" spans="1:6" ht="27.75" customHeight="1">
      <c r="A67" s="1" t="s">
        <v>146</v>
      </c>
      <c r="B67" s="97"/>
      <c r="C67" s="4"/>
      <c r="D67" s="4"/>
      <c r="E67" s="5"/>
      <c r="F67" s="4"/>
    </row>
    <row r="68" spans="1:6" ht="27.75" customHeight="1">
      <c r="A68" s="1" t="s">
        <v>146</v>
      </c>
      <c r="B68" s="97"/>
      <c r="C68" s="4"/>
      <c r="D68" s="4"/>
      <c r="E68" s="5"/>
      <c r="F68" s="4"/>
    </row>
    <row r="69" spans="1:6" ht="27.75" customHeight="1">
      <c r="A69" s="1" t="s">
        <v>146</v>
      </c>
      <c r="B69" s="97"/>
      <c r="C69" s="4"/>
      <c r="D69" s="4"/>
      <c r="E69" s="5"/>
      <c r="F69" s="4"/>
    </row>
    <row r="70" spans="1:6" ht="27.75" customHeight="1">
      <c r="A70" s="1" t="s">
        <v>146</v>
      </c>
      <c r="B70" s="97"/>
      <c r="C70" s="4"/>
      <c r="D70" s="4"/>
      <c r="E70" s="5"/>
      <c r="F70" s="4"/>
    </row>
    <row r="71" spans="1:6" ht="27.75" customHeight="1">
      <c r="A71" s="1" t="s">
        <v>146</v>
      </c>
      <c r="B71" s="97"/>
      <c r="C71" s="4"/>
      <c r="D71" s="4"/>
      <c r="E71" s="5"/>
      <c r="F71" s="4"/>
    </row>
    <row r="72" spans="1:6" ht="27.75" customHeight="1">
      <c r="A72" s="1" t="s">
        <v>146</v>
      </c>
      <c r="B72" s="97"/>
      <c r="C72" s="4"/>
      <c r="D72" s="4"/>
      <c r="E72" s="5"/>
      <c r="F72" s="4"/>
    </row>
    <row r="73" spans="1:6" ht="27.75" customHeight="1">
      <c r="A73" s="1" t="s">
        <v>146</v>
      </c>
      <c r="B73" s="97"/>
      <c r="C73" s="4"/>
      <c r="D73" s="4"/>
      <c r="E73" s="5"/>
      <c r="F73" s="4"/>
    </row>
    <row r="74" spans="1:6" ht="27.75" customHeight="1">
      <c r="A74" s="1" t="s">
        <v>146</v>
      </c>
      <c r="B74" s="97"/>
      <c r="C74" s="4"/>
      <c r="D74" s="4"/>
      <c r="E74" s="5"/>
      <c r="F74" s="4"/>
    </row>
    <row r="75" spans="1:6" ht="27.75" customHeight="1">
      <c r="A75" s="1" t="s">
        <v>146</v>
      </c>
      <c r="B75" s="97"/>
      <c r="C75" s="4"/>
      <c r="D75" s="4"/>
      <c r="E75" s="5"/>
      <c r="F75" s="4"/>
    </row>
    <row r="76" spans="1:6" ht="27.75" customHeight="1">
      <c r="A76" s="1" t="s">
        <v>146</v>
      </c>
      <c r="B76" s="97"/>
      <c r="C76" s="4"/>
      <c r="D76" s="4"/>
      <c r="E76" s="5"/>
      <c r="F76" s="4"/>
    </row>
    <row r="77" spans="1:6" ht="27.75" customHeight="1">
      <c r="A77" s="1" t="s">
        <v>146</v>
      </c>
      <c r="B77" s="97"/>
      <c r="C77" s="4"/>
      <c r="D77" s="4"/>
      <c r="E77" s="5"/>
      <c r="F77" s="4"/>
    </row>
    <row r="78" spans="1:6" ht="27.75" customHeight="1">
      <c r="A78" s="1" t="s">
        <v>146</v>
      </c>
      <c r="B78" s="97"/>
      <c r="C78" s="4"/>
      <c r="D78" s="4"/>
      <c r="E78" s="5"/>
      <c r="F78" s="4"/>
    </row>
    <row r="79" spans="1:6" ht="27.75" customHeight="1">
      <c r="A79" s="1" t="s">
        <v>146</v>
      </c>
      <c r="B79" s="97"/>
      <c r="C79" s="4"/>
      <c r="D79" s="4"/>
      <c r="E79" s="5"/>
      <c r="F79" s="4"/>
    </row>
    <row r="80" spans="1:6" ht="27.75" customHeight="1">
      <c r="A80" s="1" t="s">
        <v>146</v>
      </c>
      <c r="B80" s="97"/>
      <c r="C80" s="4"/>
      <c r="D80" s="4"/>
      <c r="E80" s="5"/>
      <c r="F80" s="4"/>
    </row>
    <row r="81" spans="1:6" ht="27.75" customHeight="1">
      <c r="A81" s="1" t="s">
        <v>146</v>
      </c>
      <c r="B81" s="97"/>
      <c r="C81" s="4"/>
      <c r="D81" s="4"/>
      <c r="E81" s="5"/>
      <c r="F81" s="4"/>
    </row>
    <row r="82" spans="1:6" ht="27.75" customHeight="1">
      <c r="A82" s="1" t="s">
        <v>146</v>
      </c>
      <c r="B82" s="97"/>
      <c r="C82" s="4"/>
      <c r="D82" s="4"/>
      <c r="E82" s="5"/>
      <c r="F82" s="4"/>
    </row>
    <row r="83" spans="1:6" ht="27.75" customHeight="1">
      <c r="A83" s="1" t="s">
        <v>146</v>
      </c>
      <c r="B83" s="97"/>
      <c r="C83" s="4"/>
      <c r="D83" s="4"/>
      <c r="E83" s="5"/>
      <c r="F83" s="4"/>
    </row>
    <row r="84" spans="1:6" ht="27.75" customHeight="1">
      <c r="A84" s="1" t="s">
        <v>146</v>
      </c>
      <c r="B84" s="97"/>
      <c r="C84" s="4"/>
      <c r="D84" s="4"/>
      <c r="E84" s="5"/>
      <c r="F84" s="4"/>
    </row>
    <row r="85" spans="1:6" ht="27.75" customHeight="1">
      <c r="A85" s="1" t="s">
        <v>146</v>
      </c>
      <c r="B85" s="97"/>
      <c r="C85" s="4"/>
      <c r="D85" s="4"/>
      <c r="E85" s="5"/>
      <c r="F85" s="4"/>
    </row>
    <row r="86" spans="1:6" ht="27.75" customHeight="1">
      <c r="A86" s="1" t="s">
        <v>146</v>
      </c>
      <c r="B86" s="97"/>
      <c r="C86" s="4"/>
      <c r="D86" s="4"/>
      <c r="E86" s="5"/>
      <c r="F86" s="4"/>
    </row>
    <row r="87" spans="1:6" ht="27.75" customHeight="1">
      <c r="A87" s="1" t="s">
        <v>146</v>
      </c>
      <c r="B87" s="97"/>
      <c r="C87" s="4"/>
      <c r="D87" s="4"/>
      <c r="E87" s="5"/>
      <c r="F87" s="4"/>
    </row>
    <row r="88" spans="1:6" ht="27.75" customHeight="1">
      <c r="A88" s="1" t="s">
        <v>146</v>
      </c>
      <c r="B88" s="97"/>
      <c r="C88" s="4"/>
      <c r="D88" s="4"/>
      <c r="E88" s="5"/>
      <c r="F88" s="4"/>
    </row>
    <row r="89" spans="1:6" ht="27.75" customHeight="1">
      <c r="A89" s="1" t="s">
        <v>146</v>
      </c>
      <c r="B89" s="97"/>
      <c r="C89" s="4"/>
      <c r="D89" s="4"/>
      <c r="E89" s="5"/>
      <c r="F89" s="4"/>
    </row>
    <row r="90" spans="1:6" ht="27.75" customHeight="1">
      <c r="A90" s="1" t="s">
        <v>146</v>
      </c>
      <c r="B90" s="97"/>
      <c r="C90" s="4"/>
      <c r="D90" s="4"/>
      <c r="E90" s="5"/>
      <c r="F90" s="4"/>
    </row>
    <row r="91" spans="1:6" ht="27.75" customHeight="1">
      <c r="A91" s="1" t="s">
        <v>146</v>
      </c>
      <c r="B91" s="97"/>
      <c r="C91" s="4"/>
      <c r="D91" s="4"/>
      <c r="E91" s="5"/>
      <c r="F91" s="4"/>
    </row>
    <row r="92" spans="1:6" ht="27.75" customHeight="1">
      <c r="A92" s="1" t="s">
        <v>146</v>
      </c>
      <c r="B92" s="97"/>
      <c r="C92" s="4"/>
      <c r="D92" s="4"/>
      <c r="E92" s="5"/>
      <c r="F92" s="4"/>
    </row>
    <row r="93" spans="1:6" ht="27.75" customHeight="1">
      <c r="A93" s="1" t="s">
        <v>146</v>
      </c>
      <c r="B93" s="97"/>
      <c r="C93" s="4"/>
      <c r="D93" s="4"/>
      <c r="E93" s="5"/>
      <c r="F93" s="4"/>
    </row>
    <row r="94" spans="1:6" ht="27.75" customHeight="1">
      <c r="A94" s="1" t="s">
        <v>146</v>
      </c>
      <c r="B94" s="97"/>
      <c r="C94" s="4"/>
      <c r="D94" s="4"/>
      <c r="E94" s="5"/>
      <c r="F94" s="4"/>
    </row>
    <row r="95" spans="1:6" ht="27.75" customHeight="1">
      <c r="A95" s="1" t="s">
        <v>146</v>
      </c>
      <c r="B95" s="97"/>
      <c r="C95" s="4"/>
      <c r="D95" s="4"/>
      <c r="E95" s="5"/>
      <c r="F95" s="4"/>
    </row>
    <row r="96" spans="1:6" ht="27.75" customHeight="1">
      <c r="A96" s="1" t="s">
        <v>146</v>
      </c>
      <c r="B96" s="97"/>
      <c r="C96" s="4"/>
      <c r="D96" s="4"/>
      <c r="E96" s="5"/>
      <c r="F96" s="4"/>
    </row>
    <row r="97" spans="1:6" ht="27.75" customHeight="1">
      <c r="A97" s="1" t="s">
        <v>146</v>
      </c>
      <c r="B97" s="97"/>
      <c r="C97" s="4"/>
      <c r="D97" s="4"/>
      <c r="E97" s="5"/>
      <c r="F97" s="4"/>
    </row>
    <row r="98" spans="1:6" ht="27.75" customHeight="1">
      <c r="A98" s="1" t="s">
        <v>146</v>
      </c>
      <c r="B98" s="97"/>
      <c r="C98" s="4"/>
      <c r="D98" s="4"/>
      <c r="E98" s="5"/>
      <c r="F98" s="4"/>
    </row>
    <row r="99" spans="1:6" ht="27.75" customHeight="1">
      <c r="A99" s="1" t="s">
        <v>146</v>
      </c>
      <c r="B99" s="97"/>
      <c r="C99" s="4"/>
      <c r="D99" s="4"/>
      <c r="E99" s="5"/>
      <c r="F99" s="4"/>
    </row>
    <row r="100" spans="1:6" ht="27.75" customHeight="1">
      <c r="A100" s="1" t="s">
        <v>146</v>
      </c>
      <c r="B100" s="97"/>
      <c r="C100" s="4"/>
      <c r="D100" s="4"/>
      <c r="E100" s="5"/>
      <c r="F100" s="4"/>
    </row>
    <row r="101" spans="1:6" ht="27.75" customHeight="1">
      <c r="A101" s="1" t="s">
        <v>146</v>
      </c>
      <c r="B101" s="97"/>
      <c r="C101" s="4"/>
      <c r="D101" s="4"/>
      <c r="E101" s="5"/>
      <c r="F101" s="4"/>
    </row>
    <row r="102" spans="1:6" ht="27.75" customHeight="1">
      <c r="A102" s="1" t="s">
        <v>146</v>
      </c>
      <c r="B102" s="97"/>
      <c r="C102" s="4"/>
      <c r="D102" s="4"/>
      <c r="E102" s="5"/>
      <c r="F102" s="4"/>
    </row>
    <row r="103" spans="1:6" ht="27.75" customHeight="1">
      <c r="A103" s="1" t="s">
        <v>146</v>
      </c>
      <c r="B103" s="97"/>
      <c r="C103" s="4"/>
      <c r="D103" s="4"/>
      <c r="E103" s="5"/>
      <c r="F103" s="4"/>
    </row>
    <row r="104" spans="1:6" ht="27.75" customHeight="1">
      <c r="A104" s="1" t="s">
        <v>146</v>
      </c>
      <c r="B104" s="97"/>
      <c r="C104" s="4"/>
      <c r="D104" s="4"/>
      <c r="E104" s="5"/>
      <c r="F104" s="4"/>
    </row>
    <row r="105" spans="1:6" ht="27.75" customHeight="1">
      <c r="A105" s="1" t="s">
        <v>146</v>
      </c>
      <c r="B105" s="97"/>
      <c r="C105" s="4"/>
      <c r="D105" s="4"/>
      <c r="E105" s="5"/>
      <c r="F105" s="4"/>
    </row>
    <row r="106" spans="1:6" ht="27.75" customHeight="1">
      <c r="A106" s="1" t="s">
        <v>146</v>
      </c>
      <c r="B106" s="97"/>
      <c r="C106" s="4"/>
      <c r="D106" s="4"/>
      <c r="E106" s="5"/>
      <c r="F106" s="4"/>
    </row>
    <row r="107" spans="1:6" ht="27.75" customHeight="1">
      <c r="A107" s="1" t="s">
        <v>146</v>
      </c>
      <c r="B107" s="97"/>
      <c r="C107" s="4"/>
      <c r="D107" s="4"/>
      <c r="E107" s="5"/>
      <c r="F107" s="4"/>
    </row>
    <row r="108" spans="1:6" ht="27.75" customHeight="1">
      <c r="A108" s="1" t="s">
        <v>146</v>
      </c>
      <c r="B108" s="97"/>
      <c r="C108" s="4"/>
      <c r="D108" s="4"/>
      <c r="E108" s="5"/>
      <c r="F108" s="4"/>
    </row>
    <row r="109" spans="1:6" ht="27.75" customHeight="1">
      <c r="A109" s="1" t="s">
        <v>146</v>
      </c>
      <c r="B109" s="97"/>
      <c r="C109" s="4"/>
      <c r="D109" s="4"/>
      <c r="E109" s="5"/>
      <c r="F109" s="4"/>
    </row>
    <row r="110" spans="1:6" ht="27.75" customHeight="1">
      <c r="A110" s="1" t="s">
        <v>146</v>
      </c>
      <c r="B110" s="97"/>
      <c r="C110" s="4"/>
      <c r="D110" s="4"/>
      <c r="E110" s="5"/>
      <c r="F110" s="4"/>
    </row>
    <row r="111" spans="1:6" ht="27.75" customHeight="1">
      <c r="A111" s="1" t="s">
        <v>146</v>
      </c>
      <c r="B111" s="97"/>
      <c r="C111" s="4"/>
      <c r="D111" s="4"/>
      <c r="E111" s="5"/>
      <c r="F111" s="4"/>
    </row>
    <row r="112" spans="1:6" ht="27.75" customHeight="1">
      <c r="A112" s="1" t="s">
        <v>146</v>
      </c>
      <c r="B112" s="97"/>
      <c r="C112" s="4"/>
      <c r="D112" s="4"/>
      <c r="E112" s="5"/>
      <c r="F112" s="4"/>
    </row>
    <row r="113" spans="1:6" ht="27.75" customHeight="1">
      <c r="A113" s="1" t="s">
        <v>146</v>
      </c>
      <c r="B113" s="97"/>
      <c r="C113" s="4"/>
      <c r="D113" s="4"/>
      <c r="E113" s="5"/>
      <c r="F113" s="4"/>
    </row>
    <row r="114" spans="1:6" ht="27.75" customHeight="1">
      <c r="A114" s="1" t="s">
        <v>146</v>
      </c>
      <c r="B114" s="97"/>
      <c r="C114" s="4"/>
      <c r="D114" s="4"/>
      <c r="E114" s="5"/>
      <c r="F114" s="4"/>
    </row>
    <row r="115" spans="1:6" ht="27.75" customHeight="1">
      <c r="A115" s="1" t="s">
        <v>146</v>
      </c>
      <c r="B115" s="97"/>
      <c r="C115" s="4"/>
      <c r="D115" s="4"/>
      <c r="E115" s="5"/>
      <c r="F115" s="4"/>
    </row>
    <row r="116" spans="1:6" ht="27.75" customHeight="1">
      <c r="A116" s="1" t="s">
        <v>146</v>
      </c>
      <c r="B116" s="97"/>
      <c r="C116" s="4"/>
      <c r="D116" s="4"/>
      <c r="E116" s="5"/>
      <c r="F116" s="4"/>
    </row>
    <row r="117" spans="1:6" ht="27.75" customHeight="1">
      <c r="A117" s="1" t="s">
        <v>146</v>
      </c>
      <c r="B117" s="97"/>
      <c r="C117" s="4"/>
      <c r="D117" s="4"/>
      <c r="E117" s="5"/>
      <c r="F117" s="4"/>
    </row>
    <row r="118" spans="1:6" ht="27.75" customHeight="1">
      <c r="A118" s="1" t="s">
        <v>146</v>
      </c>
      <c r="B118" s="97"/>
      <c r="C118" s="4"/>
      <c r="D118" s="4"/>
      <c r="E118" s="5"/>
      <c r="F118" s="4"/>
    </row>
    <row r="119" spans="1:6" ht="27.75" customHeight="1">
      <c r="A119" s="1" t="s">
        <v>146</v>
      </c>
      <c r="B119" s="97"/>
      <c r="C119" s="4"/>
      <c r="D119" s="4"/>
      <c r="E119" s="5"/>
      <c r="F119" s="4"/>
    </row>
    <row r="120" spans="1:6" ht="27.75" customHeight="1">
      <c r="A120" s="1" t="s">
        <v>146</v>
      </c>
      <c r="B120" s="97"/>
      <c r="C120" s="4"/>
      <c r="D120" s="4"/>
      <c r="E120" s="5"/>
      <c r="F120" s="4"/>
    </row>
    <row r="121" spans="1:6" ht="27.75" customHeight="1">
      <c r="A121" s="1" t="s">
        <v>146</v>
      </c>
      <c r="B121" s="97"/>
      <c r="C121" s="4"/>
      <c r="D121" s="4"/>
      <c r="E121" s="5"/>
      <c r="F121" s="4"/>
    </row>
    <row r="122" spans="1:6" ht="27.75" customHeight="1">
      <c r="A122" s="1" t="s">
        <v>146</v>
      </c>
      <c r="B122" s="97"/>
      <c r="C122" s="4"/>
      <c r="D122" s="4"/>
      <c r="E122" s="5"/>
      <c r="F122" s="4"/>
    </row>
    <row r="123" spans="1:6" ht="27.75" customHeight="1">
      <c r="A123" s="1" t="s">
        <v>146</v>
      </c>
      <c r="B123" s="97"/>
      <c r="C123" s="4"/>
      <c r="D123" s="4"/>
      <c r="E123" s="5"/>
      <c r="F123" s="4"/>
    </row>
    <row r="124" spans="1:6" ht="27.75" customHeight="1">
      <c r="A124" s="1" t="s">
        <v>146</v>
      </c>
      <c r="B124" s="97"/>
      <c r="C124" s="4"/>
      <c r="D124" s="4"/>
      <c r="E124" s="5"/>
      <c r="F124" s="4"/>
    </row>
    <row r="125" spans="1:6" ht="27.75" customHeight="1">
      <c r="A125" s="1" t="s">
        <v>146</v>
      </c>
      <c r="B125" s="97"/>
      <c r="C125" s="4"/>
      <c r="D125" s="4"/>
      <c r="E125" s="5"/>
      <c r="F125" s="4"/>
    </row>
    <row r="126" spans="1:6" ht="27.75" customHeight="1">
      <c r="A126" s="1" t="s">
        <v>146</v>
      </c>
      <c r="B126" s="97"/>
      <c r="C126" s="4"/>
      <c r="D126" s="4"/>
      <c r="E126" s="5"/>
      <c r="F126" s="4"/>
    </row>
    <row r="127" spans="1:6" ht="27.75" customHeight="1">
      <c r="A127" s="1" t="s">
        <v>146</v>
      </c>
      <c r="B127" s="97"/>
      <c r="C127" s="4"/>
      <c r="D127" s="4"/>
      <c r="E127" s="5"/>
      <c r="F127" s="4"/>
    </row>
    <row r="128" spans="1:6" ht="27.75" customHeight="1">
      <c r="A128" s="1" t="s">
        <v>146</v>
      </c>
      <c r="B128" s="97"/>
      <c r="C128" s="4"/>
      <c r="D128" s="4"/>
      <c r="E128" s="5"/>
      <c r="F128" s="4"/>
    </row>
    <row r="129" spans="1:6" ht="27.75" customHeight="1">
      <c r="A129" s="1" t="s">
        <v>146</v>
      </c>
      <c r="B129" s="97"/>
      <c r="C129" s="4"/>
      <c r="D129" s="4"/>
      <c r="E129" s="5"/>
      <c r="F129" s="4"/>
    </row>
    <row r="130" spans="1:6" ht="27.75" customHeight="1">
      <c r="A130" s="1" t="s">
        <v>146</v>
      </c>
      <c r="B130" s="97"/>
      <c r="C130" s="4"/>
      <c r="D130" s="4"/>
      <c r="E130" s="5"/>
      <c r="F130" s="4"/>
    </row>
    <row r="131" spans="1:6" ht="27.75" customHeight="1">
      <c r="A131" s="1" t="s">
        <v>146</v>
      </c>
      <c r="B131" s="97"/>
      <c r="C131" s="4"/>
      <c r="D131" s="4"/>
      <c r="E131" s="5"/>
      <c r="F131" s="4"/>
    </row>
    <row r="132" spans="1:6" ht="27.75" customHeight="1">
      <c r="A132" s="1" t="s">
        <v>146</v>
      </c>
      <c r="B132" s="97"/>
      <c r="C132" s="4"/>
      <c r="D132" s="4"/>
      <c r="E132" s="5"/>
      <c r="F132" s="4"/>
    </row>
    <row r="133" spans="1:6" ht="27.75" customHeight="1">
      <c r="A133" s="1" t="s">
        <v>146</v>
      </c>
      <c r="B133" s="97"/>
      <c r="C133" s="4"/>
      <c r="D133" s="4"/>
      <c r="E133" s="5"/>
      <c r="F133" s="4"/>
    </row>
    <row r="134" spans="1:6" ht="27.75" customHeight="1">
      <c r="A134" s="1" t="s">
        <v>146</v>
      </c>
      <c r="B134" s="97"/>
      <c r="C134" s="4"/>
      <c r="D134" s="4"/>
      <c r="E134" s="5"/>
      <c r="F134" s="4"/>
    </row>
    <row r="135" spans="1:6" ht="27.75" customHeight="1">
      <c r="A135" s="1" t="s">
        <v>146</v>
      </c>
      <c r="B135" s="97"/>
      <c r="C135" s="4"/>
      <c r="D135" s="4"/>
      <c r="E135" s="5"/>
      <c r="F135" s="4"/>
    </row>
    <row r="136" spans="1:6" ht="27.75" customHeight="1">
      <c r="A136" s="1" t="s">
        <v>146</v>
      </c>
      <c r="B136" s="97"/>
      <c r="C136" s="4"/>
      <c r="D136" s="4"/>
      <c r="E136" s="5"/>
      <c r="F136" s="4"/>
    </row>
    <row r="137" spans="1:6" ht="27.75" customHeight="1">
      <c r="A137" s="1" t="s">
        <v>146</v>
      </c>
      <c r="B137" s="97"/>
      <c r="C137" s="4"/>
      <c r="D137" s="4"/>
      <c r="E137" s="5"/>
      <c r="F137" s="4"/>
    </row>
    <row r="138" spans="1:6" ht="27.75" customHeight="1">
      <c r="A138" s="1" t="s">
        <v>146</v>
      </c>
      <c r="B138" s="97"/>
      <c r="C138" s="4"/>
      <c r="D138" s="4"/>
      <c r="E138" s="5"/>
      <c r="F138" s="4"/>
    </row>
    <row r="139" spans="1:6" ht="27.75" customHeight="1">
      <c r="A139" s="1" t="s">
        <v>146</v>
      </c>
      <c r="B139" s="97"/>
      <c r="C139" s="4"/>
      <c r="D139" s="4"/>
      <c r="E139" s="5"/>
      <c r="F139" s="4"/>
    </row>
    <row r="140" spans="1:6" ht="27.75" customHeight="1">
      <c r="A140" s="1" t="s">
        <v>146</v>
      </c>
      <c r="B140" s="97"/>
      <c r="C140" s="4"/>
      <c r="D140" s="4"/>
      <c r="E140" s="5"/>
      <c r="F140" s="4"/>
    </row>
    <row r="141" spans="1:6" ht="27.75" customHeight="1">
      <c r="A141" s="1" t="s">
        <v>146</v>
      </c>
      <c r="B141" s="97"/>
      <c r="C141" s="4"/>
      <c r="D141" s="4"/>
      <c r="E141" s="5"/>
      <c r="F141" s="4"/>
    </row>
    <row r="142" spans="1:6" ht="27.75" customHeight="1">
      <c r="A142" s="1" t="s">
        <v>146</v>
      </c>
      <c r="B142" s="97"/>
      <c r="C142" s="4"/>
      <c r="D142" s="4"/>
      <c r="E142" s="5"/>
      <c r="F142" s="4"/>
    </row>
    <row r="143" spans="1:6" ht="27.75" customHeight="1">
      <c r="A143" s="1" t="s">
        <v>146</v>
      </c>
      <c r="B143" s="97"/>
      <c r="C143" s="4"/>
      <c r="D143" s="4"/>
      <c r="E143" s="5"/>
      <c r="F143" s="4"/>
    </row>
    <row r="144" spans="1:6" ht="27.75" customHeight="1">
      <c r="A144" s="1" t="s">
        <v>146</v>
      </c>
      <c r="B144" s="97"/>
      <c r="C144" s="4"/>
      <c r="D144" s="4"/>
      <c r="E144" s="5"/>
      <c r="F144" s="4"/>
    </row>
    <row r="145" spans="1:6" ht="27.75" customHeight="1">
      <c r="A145" s="1" t="s">
        <v>146</v>
      </c>
      <c r="B145" s="97"/>
      <c r="C145" s="4"/>
      <c r="D145" s="4"/>
      <c r="E145" s="5"/>
      <c r="F145" s="4"/>
    </row>
    <row r="146" spans="1:6" ht="27.75" customHeight="1">
      <c r="A146" s="1" t="s">
        <v>146</v>
      </c>
      <c r="B146" s="97"/>
      <c r="C146" s="4"/>
      <c r="D146" s="4"/>
      <c r="E146" s="5"/>
      <c r="F146" s="4"/>
    </row>
    <row r="147" spans="1:6" ht="27.75" customHeight="1">
      <c r="A147" s="1" t="s">
        <v>146</v>
      </c>
      <c r="B147" s="97"/>
      <c r="C147" s="4"/>
      <c r="D147" s="4"/>
      <c r="E147" s="5"/>
      <c r="F147" s="4"/>
    </row>
    <row r="148" spans="1:6" ht="27.75" customHeight="1">
      <c r="A148" s="1" t="s">
        <v>146</v>
      </c>
      <c r="B148" s="97"/>
      <c r="C148" s="4"/>
      <c r="D148" s="4"/>
      <c r="E148" s="5"/>
      <c r="F148" s="4"/>
    </row>
    <row r="149" spans="1:6" ht="27.75" customHeight="1">
      <c r="A149" s="1" t="s">
        <v>146</v>
      </c>
      <c r="B149" s="97"/>
      <c r="C149" s="4"/>
      <c r="D149" s="4"/>
      <c r="E149" s="5"/>
      <c r="F149" s="4"/>
    </row>
    <row r="150" spans="1:6" ht="27.75" customHeight="1">
      <c r="A150" s="1" t="s">
        <v>146</v>
      </c>
      <c r="B150" s="97"/>
      <c r="C150" s="4"/>
      <c r="D150" s="4"/>
      <c r="E150" s="5"/>
      <c r="F150" s="4"/>
    </row>
    <row r="151" spans="1:6" ht="27.75" customHeight="1">
      <c r="A151" s="1" t="s">
        <v>146</v>
      </c>
      <c r="B151" s="97"/>
      <c r="C151" s="4"/>
      <c r="D151" s="4"/>
      <c r="E151" s="5"/>
      <c r="F151" s="4"/>
    </row>
    <row r="152" spans="1:6" ht="27.75" customHeight="1">
      <c r="A152" s="1" t="s">
        <v>146</v>
      </c>
      <c r="B152" s="97"/>
      <c r="C152" s="4"/>
      <c r="D152" s="4"/>
      <c r="E152" s="5"/>
      <c r="F152" s="4"/>
    </row>
    <row r="153" spans="1:6" ht="27.75" customHeight="1">
      <c r="A153" s="1" t="s">
        <v>146</v>
      </c>
      <c r="B153" s="97"/>
      <c r="C153" s="4"/>
      <c r="D153" s="4"/>
      <c r="E153" s="5"/>
      <c r="F153" s="4"/>
    </row>
    <row r="154" spans="1:6" ht="27.75" customHeight="1">
      <c r="A154" s="1" t="s">
        <v>146</v>
      </c>
      <c r="B154" s="97"/>
      <c r="C154" s="4"/>
      <c r="D154" s="4"/>
      <c r="E154" s="5"/>
      <c r="F154" s="4"/>
    </row>
    <row r="155" spans="1:6" ht="27.75" customHeight="1">
      <c r="A155" s="1" t="s">
        <v>146</v>
      </c>
      <c r="B155" s="97"/>
      <c r="C155" s="4"/>
      <c r="D155" s="4"/>
      <c r="E155" s="5"/>
      <c r="F155" s="4"/>
    </row>
    <row r="156" spans="1:6" ht="27.75" customHeight="1">
      <c r="A156" s="1" t="s">
        <v>146</v>
      </c>
      <c r="B156" s="97"/>
      <c r="C156" s="4"/>
      <c r="D156" s="4"/>
      <c r="E156" s="5"/>
      <c r="F156" s="4"/>
    </row>
    <row r="157" spans="1:6" ht="27.75" customHeight="1">
      <c r="A157" s="1" t="s">
        <v>146</v>
      </c>
      <c r="B157" s="97"/>
      <c r="C157" s="4"/>
      <c r="D157" s="4"/>
      <c r="E157" s="5"/>
      <c r="F157" s="4"/>
    </row>
    <row r="158" spans="1:6" ht="27.75" customHeight="1">
      <c r="A158" s="1" t="s">
        <v>146</v>
      </c>
      <c r="B158" s="97"/>
      <c r="C158" s="4"/>
      <c r="D158" s="4"/>
      <c r="E158" s="5"/>
      <c r="F158" s="4"/>
    </row>
    <row r="159" spans="1:6" ht="27.75" customHeight="1">
      <c r="A159" s="1" t="s">
        <v>146</v>
      </c>
      <c r="B159" s="97"/>
      <c r="C159" s="4"/>
      <c r="D159" s="4"/>
      <c r="E159" s="5"/>
      <c r="F159" s="4"/>
    </row>
    <row r="160" spans="1:6" ht="27.75" customHeight="1">
      <c r="A160" s="1" t="s">
        <v>146</v>
      </c>
      <c r="B160" s="97"/>
      <c r="C160" s="4"/>
      <c r="D160" s="4"/>
      <c r="E160" s="5"/>
      <c r="F160" s="4"/>
    </row>
    <row r="161" spans="1:6" ht="27.75" customHeight="1">
      <c r="A161" s="1" t="s">
        <v>146</v>
      </c>
      <c r="B161" s="97"/>
      <c r="C161" s="4"/>
      <c r="D161" s="4"/>
      <c r="E161" s="5"/>
      <c r="F161" s="4"/>
    </row>
    <row r="162" spans="1:6" ht="27.75" customHeight="1">
      <c r="A162" s="1" t="s">
        <v>146</v>
      </c>
      <c r="B162" s="97"/>
      <c r="C162" s="4"/>
      <c r="D162" s="4"/>
      <c r="E162" s="5"/>
      <c r="F162" s="4"/>
    </row>
    <row r="163" spans="1:6" ht="27.75" customHeight="1">
      <c r="A163" s="1" t="s">
        <v>146</v>
      </c>
      <c r="B163" s="97"/>
      <c r="C163" s="4"/>
      <c r="D163" s="4"/>
      <c r="E163" s="5"/>
      <c r="F163" s="4"/>
    </row>
    <row r="164" spans="1:6" ht="27.75" customHeight="1">
      <c r="A164" s="1" t="s">
        <v>146</v>
      </c>
      <c r="B164" s="97"/>
      <c r="C164" s="4"/>
      <c r="D164" s="4"/>
      <c r="E164" s="5"/>
      <c r="F164" s="4"/>
    </row>
    <row r="165" spans="1:6" ht="27.75" customHeight="1">
      <c r="A165" s="1" t="s">
        <v>146</v>
      </c>
      <c r="B165" s="97"/>
      <c r="C165" s="4"/>
      <c r="D165" s="4"/>
      <c r="E165" s="5"/>
      <c r="F165" s="4"/>
    </row>
    <row r="166" spans="1:6" ht="27.75" customHeight="1">
      <c r="A166" s="1" t="s">
        <v>146</v>
      </c>
      <c r="B166" s="97"/>
      <c r="C166" s="4"/>
      <c r="D166" s="4"/>
      <c r="E166" s="5"/>
      <c r="F166" s="4"/>
    </row>
    <row r="167" spans="1:6" ht="27.75" customHeight="1">
      <c r="A167" s="1" t="s">
        <v>146</v>
      </c>
      <c r="B167" s="97"/>
      <c r="C167" s="4"/>
      <c r="D167" s="4"/>
      <c r="E167" s="5"/>
      <c r="F167" s="4"/>
    </row>
    <row r="168" spans="1:6" ht="27.75" customHeight="1">
      <c r="A168" s="1" t="s">
        <v>146</v>
      </c>
      <c r="B168" s="97"/>
      <c r="C168" s="4"/>
      <c r="D168" s="4"/>
      <c r="E168" s="5"/>
      <c r="F168" s="4"/>
    </row>
    <row r="169" spans="1:6" ht="27.75" customHeight="1">
      <c r="A169" s="1" t="s">
        <v>146</v>
      </c>
      <c r="B169" s="97"/>
      <c r="C169" s="4"/>
      <c r="D169" s="4"/>
      <c r="E169" s="5"/>
      <c r="F169" s="4"/>
    </row>
    <row r="170" spans="1:6" ht="27.75" customHeight="1">
      <c r="A170" s="1" t="s">
        <v>146</v>
      </c>
      <c r="B170" s="97"/>
      <c r="C170" s="4"/>
      <c r="D170" s="4"/>
      <c r="E170" s="5"/>
      <c r="F170" s="4"/>
    </row>
    <row r="171" spans="1:6" ht="27.75" customHeight="1">
      <c r="A171" s="1" t="s">
        <v>146</v>
      </c>
      <c r="B171" s="97"/>
      <c r="C171" s="4"/>
      <c r="D171" s="4"/>
      <c r="E171" s="5"/>
      <c r="F171" s="4"/>
    </row>
    <row r="172" spans="1:6" ht="27.75" customHeight="1">
      <c r="A172" s="1" t="s">
        <v>146</v>
      </c>
      <c r="B172" s="97"/>
      <c r="C172" s="4"/>
      <c r="D172" s="4"/>
      <c r="E172" s="5"/>
      <c r="F172" s="4"/>
    </row>
    <row r="173" spans="1:6" ht="27.75" customHeight="1">
      <c r="A173" s="1" t="s">
        <v>146</v>
      </c>
      <c r="B173" s="97"/>
      <c r="C173" s="4"/>
      <c r="D173" s="4"/>
      <c r="E173" s="5"/>
      <c r="F173" s="4"/>
    </row>
    <row r="174" spans="1:6" ht="27.75" customHeight="1">
      <c r="A174" s="1" t="s">
        <v>146</v>
      </c>
      <c r="B174" s="97"/>
      <c r="C174" s="4"/>
      <c r="D174" s="4"/>
      <c r="E174" s="5"/>
      <c r="F174" s="4"/>
    </row>
    <row r="175" spans="1:6" ht="27.75" customHeight="1">
      <c r="A175" s="1" t="s">
        <v>146</v>
      </c>
      <c r="B175" s="97"/>
      <c r="C175" s="4"/>
      <c r="D175" s="4"/>
      <c r="E175" s="5"/>
      <c r="F175" s="4"/>
    </row>
    <row r="176" spans="1:6" ht="27.75" customHeight="1">
      <c r="A176" s="1" t="s">
        <v>146</v>
      </c>
      <c r="B176" s="97"/>
      <c r="C176" s="4"/>
      <c r="D176" s="4"/>
      <c r="E176" s="5"/>
      <c r="F176" s="4"/>
    </row>
    <row r="177" spans="1:6" ht="27.75" customHeight="1">
      <c r="A177" s="1" t="s">
        <v>146</v>
      </c>
      <c r="B177" s="97"/>
      <c r="C177" s="4"/>
      <c r="D177" s="4"/>
      <c r="E177" s="5"/>
      <c r="F177" s="4"/>
    </row>
    <row r="178" spans="1:6" ht="27.75" customHeight="1">
      <c r="A178" s="1" t="s">
        <v>146</v>
      </c>
      <c r="B178" s="97"/>
      <c r="C178" s="4"/>
      <c r="D178" s="4"/>
      <c r="E178" s="5"/>
      <c r="F178" s="4"/>
    </row>
    <row r="179" spans="1:6" ht="27.75" customHeight="1">
      <c r="A179" s="1" t="s">
        <v>146</v>
      </c>
      <c r="B179" s="97"/>
      <c r="C179" s="4"/>
      <c r="D179" s="4"/>
      <c r="E179" s="5"/>
      <c r="F179" s="4"/>
    </row>
    <row r="180" spans="1:6" ht="27.75" customHeight="1">
      <c r="A180" s="1" t="s">
        <v>146</v>
      </c>
      <c r="B180" s="97"/>
      <c r="C180" s="4"/>
      <c r="D180" s="4"/>
      <c r="E180" s="5"/>
      <c r="F180" s="4"/>
    </row>
    <row r="181" spans="1:6" ht="27.75" customHeight="1">
      <c r="A181" s="1" t="s">
        <v>146</v>
      </c>
      <c r="B181" s="97"/>
      <c r="C181" s="4"/>
      <c r="D181" s="4"/>
      <c r="E181" s="5"/>
      <c r="F181" s="4"/>
    </row>
    <row r="182" spans="1:6" ht="27.75" customHeight="1">
      <c r="A182" s="1" t="s">
        <v>146</v>
      </c>
      <c r="B182" s="97"/>
      <c r="C182" s="4"/>
      <c r="D182" s="4"/>
      <c r="E182" s="5"/>
      <c r="F182" s="4"/>
    </row>
    <row r="183" spans="1:6" ht="27.75" customHeight="1">
      <c r="A183" s="1" t="s">
        <v>146</v>
      </c>
      <c r="B183" s="97"/>
      <c r="C183" s="4"/>
      <c r="D183" s="4"/>
      <c r="E183" s="5"/>
      <c r="F183" s="4"/>
    </row>
    <row r="184" spans="1:6" ht="27.75" customHeight="1">
      <c r="A184" s="1" t="s">
        <v>146</v>
      </c>
      <c r="B184" s="97"/>
      <c r="C184" s="4"/>
      <c r="D184" s="4"/>
      <c r="E184" s="5"/>
      <c r="F184" s="4"/>
    </row>
    <row r="185" spans="1:6" ht="27.75" customHeight="1">
      <c r="A185" s="1" t="s">
        <v>146</v>
      </c>
      <c r="B185" s="97"/>
      <c r="C185" s="4"/>
      <c r="D185" s="4"/>
      <c r="E185" s="5"/>
      <c r="F185" s="4"/>
    </row>
    <row r="186" spans="1:6" ht="27.75" customHeight="1">
      <c r="A186" s="1" t="s">
        <v>146</v>
      </c>
      <c r="B186" s="97"/>
      <c r="C186" s="4"/>
      <c r="D186" s="4"/>
      <c r="E186" s="5"/>
      <c r="F186" s="4"/>
    </row>
    <row r="187" spans="1:6" ht="27.75" customHeight="1">
      <c r="A187" s="1" t="s">
        <v>146</v>
      </c>
      <c r="B187" s="97"/>
      <c r="C187" s="4"/>
      <c r="D187" s="4"/>
      <c r="E187" s="5"/>
      <c r="F187" s="4"/>
    </row>
    <row r="188" spans="1:6" ht="27.75" customHeight="1">
      <c r="A188" s="1" t="s">
        <v>146</v>
      </c>
      <c r="B188" s="97"/>
      <c r="C188" s="4"/>
      <c r="D188" s="4"/>
      <c r="E188" s="5"/>
      <c r="F188" s="4"/>
    </row>
    <row r="189" spans="1:6" ht="27.75" customHeight="1">
      <c r="A189" s="1" t="s">
        <v>146</v>
      </c>
      <c r="B189" s="97"/>
      <c r="C189" s="4"/>
      <c r="D189" s="4"/>
      <c r="E189" s="5"/>
      <c r="F189" s="4"/>
    </row>
    <row r="190" spans="1:6" ht="27.75" customHeight="1">
      <c r="A190" s="1" t="s">
        <v>146</v>
      </c>
      <c r="B190" s="97"/>
      <c r="C190" s="4"/>
      <c r="D190" s="4"/>
      <c r="E190" s="5"/>
      <c r="F190" s="4"/>
    </row>
    <row r="191" spans="1:6" ht="27.75" customHeight="1">
      <c r="A191" s="1" t="s">
        <v>146</v>
      </c>
      <c r="B191" s="97"/>
      <c r="C191" s="4"/>
      <c r="D191" s="4"/>
      <c r="E191" s="5"/>
      <c r="F191" s="4"/>
    </row>
    <row r="192" spans="1:6" ht="27.75" customHeight="1">
      <c r="A192" s="1" t="s">
        <v>146</v>
      </c>
      <c r="B192" s="97"/>
      <c r="C192" s="4"/>
      <c r="D192" s="4"/>
      <c r="E192" s="5"/>
      <c r="F192" s="4"/>
    </row>
    <row r="193" spans="1:6" ht="27.75" customHeight="1">
      <c r="A193" s="1" t="s">
        <v>146</v>
      </c>
      <c r="B193" s="97"/>
      <c r="C193" s="4"/>
      <c r="D193" s="4"/>
      <c r="E193" s="5"/>
      <c r="F193" s="4"/>
    </row>
    <row r="194" spans="1:6" ht="27.75" customHeight="1">
      <c r="A194" s="1" t="s">
        <v>146</v>
      </c>
      <c r="B194" s="97"/>
      <c r="C194" s="4"/>
      <c r="D194" s="4"/>
      <c r="E194" s="5"/>
      <c r="F194" s="4"/>
    </row>
    <row r="195" spans="1:6" ht="27.75" customHeight="1">
      <c r="A195" s="1" t="s">
        <v>146</v>
      </c>
      <c r="B195" s="97"/>
      <c r="C195" s="4"/>
      <c r="D195" s="4"/>
      <c r="E195" s="5"/>
      <c r="F195" s="4"/>
    </row>
    <row r="196" spans="1:6" ht="27.75" customHeight="1">
      <c r="A196" s="1" t="s">
        <v>146</v>
      </c>
      <c r="B196" s="97"/>
      <c r="C196" s="4"/>
      <c r="D196" s="4"/>
      <c r="E196" s="5"/>
      <c r="F196" s="4"/>
    </row>
    <row r="197" spans="1:6" ht="27.75" customHeight="1">
      <c r="A197" s="1" t="s">
        <v>146</v>
      </c>
      <c r="B197" s="97"/>
      <c r="C197" s="4"/>
      <c r="D197" s="4"/>
      <c r="E197" s="5"/>
      <c r="F197" s="4"/>
    </row>
    <row r="198" spans="1:6" ht="27.75" customHeight="1">
      <c r="A198" s="1" t="s">
        <v>146</v>
      </c>
      <c r="B198" s="97"/>
      <c r="C198" s="4"/>
      <c r="D198" s="4"/>
      <c r="E198" s="5"/>
      <c r="F198" s="4"/>
    </row>
    <row r="199" spans="1:6" ht="27.75" customHeight="1">
      <c r="A199" s="1" t="s">
        <v>146</v>
      </c>
      <c r="B199" s="97"/>
      <c r="C199" s="4"/>
      <c r="D199" s="4"/>
      <c r="E199" s="5"/>
      <c r="F199" s="4"/>
    </row>
    <row r="200" spans="1:6" ht="27.75" customHeight="1">
      <c r="A200" s="1" t="s">
        <v>146</v>
      </c>
      <c r="B200" s="97"/>
      <c r="C200" s="4"/>
      <c r="D200" s="4"/>
      <c r="E200" s="5"/>
      <c r="F200" s="4"/>
    </row>
    <row r="201" spans="1:6" ht="27.75" customHeight="1">
      <c r="A201" s="1" t="s">
        <v>146</v>
      </c>
      <c r="B201" s="97"/>
      <c r="C201" s="4"/>
      <c r="D201" s="4"/>
      <c r="E201" s="5"/>
      <c r="F201" s="4"/>
    </row>
    <row r="202" spans="1:6" ht="27.75" customHeight="1">
      <c r="A202" s="1" t="s">
        <v>146</v>
      </c>
      <c r="B202" s="97"/>
      <c r="C202" s="4"/>
      <c r="D202" s="4"/>
      <c r="E202" s="5"/>
      <c r="F202" s="4"/>
    </row>
    <row r="203" spans="1:6" ht="27.75" customHeight="1">
      <c r="A203" s="1" t="s">
        <v>146</v>
      </c>
      <c r="B203" s="97"/>
      <c r="C203" s="4"/>
      <c r="D203" s="4"/>
      <c r="E203" s="5"/>
      <c r="F203" s="4"/>
    </row>
    <row r="204" spans="1:6" ht="27.75" customHeight="1">
      <c r="A204" s="1" t="s">
        <v>146</v>
      </c>
      <c r="B204" s="97"/>
      <c r="C204" s="4"/>
      <c r="D204" s="4"/>
      <c r="E204" s="5"/>
      <c r="F204" s="4"/>
    </row>
    <row r="205" spans="1:6" ht="27.75" customHeight="1">
      <c r="A205" s="1" t="s">
        <v>146</v>
      </c>
      <c r="B205" s="97"/>
      <c r="C205" s="4"/>
      <c r="D205" s="4"/>
      <c r="E205" s="5"/>
      <c r="F205" s="4"/>
    </row>
    <row r="206" spans="1:6" ht="27.75" customHeight="1">
      <c r="A206" s="1" t="s">
        <v>146</v>
      </c>
      <c r="B206" s="97"/>
      <c r="C206" s="4"/>
      <c r="D206" s="4"/>
      <c r="E206" s="5"/>
      <c r="F206" s="4"/>
    </row>
    <row r="207" spans="1:6" ht="27.75" customHeight="1">
      <c r="A207" s="1" t="s">
        <v>146</v>
      </c>
      <c r="B207" s="97"/>
      <c r="C207" s="4"/>
      <c r="D207" s="4"/>
      <c r="E207" s="5"/>
      <c r="F207" s="4"/>
    </row>
    <row r="208" spans="1:6" ht="27.75" customHeight="1">
      <c r="A208" s="1" t="s">
        <v>146</v>
      </c>
      <c r="B208" s="97"/>
      <c r="C208" s="4"/>
      <c r="D208" s="4"/>
      <c r="E208" s="5"/>
      <c r="F208" s="4"/>
    </row>
    <row r="209" spans="1:6" ht="27.75" customHeight="1">
      <c r="A209" s="1" t="s">
        <v>146</v>
      </c>
      <c r="B209" s="97"/>
      <c r="C209" s="4"/>
      <c r="D209" s="4"/>
      <c r="E209" s="5"/>
      <c r="F209" s="4"/>
    </row>
    <row r="210" spans="1:6" ht="27.75" customHeight="1">
      <c r="A210" s="1" t="s">
        <v>146</v>
      </c>
      <c r="B210" s="97"/>
      <c r="C210" s="4"/>
      <c r="D210" s="4"/>
      <c r="E210" s="5"/>
      <c r="F210" s="4"/>
    </row>
    <row r="211" spans="1:6" ht="27.75" customHeight="1">
      <c r="A211" s="1" t="s">
        <v>146</v>
      </c>
      <c r="B211" s="97"/>
      <c r="C211" s="4"/>
      <c r="D211" s="4"/>
      <c r="E211" s="5"/>
      <c r="F211" s="4"/>
    </row>
    <row r="212" spans="1:6" ht="27.75" customHeight="1">
      <c r="A212" s="1" t="s">
        <v>146</v>
      </c>
      <c r="B212" s="97"/>
      <c r="C212" s="4"/>
      <c r="D212" s="4"/>
      <c r="E212" s="5"/>
      <c r="F212" s="4"/>
    </row>
    <row r="213" spans="1:6" ht="27.75" customHeight="1">
      <c r="A213" s="1" t="s">
        <v>146</v>
      </c>
      <c r="B213" s="97"/>
      <c r="C213" s="4"/>
      <c r="D213" s="4"/>
      <c r="E213" s="5"/>
      <c r="F213" s="4"/>
    </row>
    <row r="214" spans="1:6" ht="27.75" customHeight="1">
      <c r="A214" s="1" t="s">
        <v>146</v>
      </c>
      <c r="B214" s="97"/>
      <c r="C214" s="4"/>
      <c r="D214" s="4"/>
      <c r="E214" s="5"/>
      <c r="F214" s="4"/>
    </row>
    <row r="215" spans="1:6" ht="27.75" customHeight="1">
      <c r="A215" s="1" t="s">
        <v>146</v>
      </c>
      <c r="B215" s="97"/>
      <c r="C215" s="4"/>
      <c r="D215" s="4"/>
      <c r="E215" s="5"/>
      <c r="F215" s="4"/>
    </row>
    <row r="216" spans="1:6" ht="27.75" customHeight="1">
      <c r="A216" s="1" t="s">
        <v>146</v>
      </c>
      <c r="B216" s="97"/>
      <c r="C216" s="4"/>
      <c r="D216" s="4"/>
      <c r="E216" s="5"/>
      <c r="F216" s="4"/>
    </row>
    <row r="217" spans="1:6" ht="27.75" customHeight="1">
      <c r="A217" s="1" t="s">
        <v>146</v>
      </c>
      <c r="B217" s="97"/>
      <c r="C217" s="4"/>
      <c r="D217" s="4"/>
      <c r="E217" s="5"/>
      <c r="F217" s="4"/>
    </row>
    <row r="218" spans="1:6" ht="27.75" customHeight="1">
      <c r="A218" s="1" t="s">
        <v>146</v>
      </c>
      <c r="B218" s="97"/>
      <c r="C218" s="4"/>
      <c r="D218" s="4"/>
      <c r="E218" s="5"/>
      <c r="F218" s="4"/>
    </row>
    <row r="219" spans="1:6" ht="27.75" customHeight="1">
      <c r="A219" s="1" t="s">
        <v>146</v>
      </c>
      <c r="B219" s="97"/>
      <c r="C219" s="4"/>
      <c r="D219" s="4"/>
      <c r="E219" s="5"/>
      <c r="F219" s="4"/>
    </row>
    <row r="220" spans="1:6" ht="27.75" customHeight="1">
      <c r="A220" s="1" t="s">
        <v>146</v>
      </c>
      <c r="B220" s="97"/>
      <c r="C220" s="4"/>
      <c r="D220" s="4"/>
      <c r="E220" s="5"/>
      <c r="F220" s="4"/>
    </row>
    <row r="221" spans="1:6" ht="27.75" customHeight="1">
      <c r="A221" s="1" t="s">
        <v>146</v>
      </c>
      <c r="B221" s="97"/>
      <c r="C221" s="4"/>
      <c r="D221" s="4"/>
      <c r="E221" s="5"/>
      <c r="F221" s="4"/>
    </row>
    <row r="222" spans="1:6" ht="27.75" customHeight="1">
      <c r="A222" s="1" t="s">
        <v>146</v>
      </c>
      <c r="B222" s="97"/>
      <c r="C222" s="4"/>
      <c r="D222" s="4"/>
      <c r="E222" s="5"/>
      <c r="F222" s="4"/>
    </row>
    <row r="223" spans="1:6" ht="27.75" customHeight="1">
      <c r="A223" s="1" t="s">
        <v>146</v>
      </c>
      <c r="B223" s="97"/>
      <c r="C223" s="4"/>
      <c r="D223" s="4"/>
      <c r="E223" s="5"/>
      <c r="F223" s="4"/>
    </row>
    <row r="224" spans="1:6" ht="27.75" customHeight="1">
      <c r="A224" s="1" t="s">
        <v>146</v>
      </c>
      <c r="B224" s="97"/>
      <c r="C224" s="4"/>
      <c r="D224" s="4"/>
      <c r="E224" s="5"/>
      <c r="F224" s="4"/>
    </row>
    <row r="225" spans="1:6" ht="27.75" customHeight="1">
      <c r="A225" s="1" t="s">
        <v>146</v>
      </c>
      <c r="B225" s="97"/>
      <c r="C225" s="4"/>
      <c r="D225" s="4"/>
      <c r="E225" s="5"/>
      <c r="F225" s="4"/>
    </row>
    <row r="226" spans="1:6" ht="27.75" customHeight="1">
      <c r="A226" s="1" t="s">
        <v>146</v>
      </c>
      <c r="B226" s="97"/>
      <c r="C226" s="4"/>
      <c r="D226" s="4"/>
      <c r="E226" s="5"/>
      <c r="F226" s="4"/>
    </row>
    <row r="227" spans="1:6" ht="27.75" customHeight="1">
      <c r="A227" s="1" t="s">
        <v>146</v>
      </c>
      <c r="B227" s="97"/>
      <c r="C227" s="4"/>
      <c r="D227" s="4"/>
      <c r="E227" s="5"/>
      <c r="F227" s="4"/>
    </row>
    <row r="228" spans="1:6" ht="27.75" customHeight="1">
      <c r="A228" s="1" t="s">
        <v>146</v>
      </c>
      <c r="B228" s="97"/>
      <c r="C228" s="4"/>
      <c r="D228" s="4"/>
      <c r="E228" s="5"/>
      <c r="F228" s="4"/>
    </row>
    <row r="229" spans="1:6" ht="27.75" customHeight="1">
      <c r="A229" s="1" t="s">
        <v>146</v>
      </c>
      <c r="B229" s="97"/>
      <c r="C229" s="4"/>
      <c r="D229" s="4"/>
      <c r="E229" s="5"/>
      <c r="F229" s="4"/>
    </row>
    <row r="230" spans="1:6" ht="27.75" customHeight="1">
      <c r="A230" s="1" t="s">
        <v>146</v>
      </c>
      <c r="B230" s="97"/>
      <c r="C230" s="4"/>
      <c r="D230" s="4"/>
      <c r="E230" s="5"/>
      <c r="F230" s="4"/>
    </row>
    <row r="231" spans="1:6" ht="27.75" customHeight="1">
      <c r="A231" s="1" t="s">
        <v>146</v>
      </c>
      <c r="B231" s="97"/>
      <c r="C231" s="4"/>
      <c r="D231" s="4"/>
      <c r="E231" s="5"/>
      <c r="F231" s="4"/>
    </row>
    <row r="232" spans="1:6" ht="27.75" customHeight="1">
      <c r="A232" s="1" t="s">
        <v>146</v>
      </c>
      <c r="B232" s="97"/>
      <c r="C232" s="4"/>
      <c r="D232" s="4"/>
      <c r="E232" s="5"/>
      <c r="F232" s="4"/>
    </row>
    <row r="233" spans="1:6" ht="27.75" customHeight="1">
      <c r="A233" s="1" t="s">
        <v>146</v>
      </c>
      <c r="B233" s="97"/>
      <c r="C233" s="4"/>
      <c r="D233" s="4"/>
      <c r="E233" s="5"/>
      <c r="F233" s="4"/>
    </row>
    <row r="234" spans="1:6" ht="27.75" customHeight="1">
      <c r="A234" s="1" t="s">
        <v>146</v>
      </c>
      <c r="B234" s="97"/>
      <c r="C234" s="4"/>
      <c r="D234" s="4"/>
      <c r="E234" s="5"/>
      <c r="F234" s="4"/>
    </row>
    <row r="235" spans="1:6" ht="27.75" customHeight="1">
      <c r="A235" s="1" t="s">
        <v>146</v>
      </c>
      <c r="B235" s="97"/>
      <c r="C235" s="4"/>
      <c r="D235" s="4"/>
      <c r="E235" s="5"/>
      <c r="F235" s="4"/>
    </row>
    <row r="236" spans="1:6" ht="27.75" customHeight="1">
      <c r="A236" s="1" t="s">
        <v>146</v>
      </c>
      <c r="B236" s="97"/>
      <c r="C236" s="4"/>
      <c r="D236" s="4"/>
      <c r="E236" s="5"/>
      <c r="F236" s="4"/>
    </row>
    <row r="237" spans="1:6" ht="27.75" customHeight="1">
      <c r="A237" s="1" t="s">
        <v>146</v>
      </c>
      <c r="B237" s="97"/>
      <c r="C237" s="4"/>
      <c r="D237" s="4"/>
      <c r="E237" s="5"/>
      <c r="F237" s="4"/>
    </row>
    <row r="238" spans="1:6" ht="27.75" customHeight="1">
      <c r="A238" s="1" t="s">
        <v>146</v>
      </c>
      <c r="B238" s="97"/>
      <c r="C238" s="4"/>
      <c r="D238" s="4"/>
      <c r="E238" s="5"/>
      <c r="F238" s="4"/>
    </row>
    <row r="239" spans="1:6" ht="27.75" customHeight="1">
      <c r="A239" s="1" t="s">
        <v>146</v>
      </c>
      <c r="B239" s="97"/>
      <c r="C239" s="4"/>
      <c r="D239" s="4"/>
      <c r="E239" s="5"/>
      <c r="F239" s="4"/>
    </row>
    <row r="240" spans="1:6" ht="27.75" customHeight="1">
      <c r="A240" s="1" t="s">
        <v>146</v>
      </c>
      <c r="B240" s="97"/>
      <c r="C240" s="4"/>
      <c r="D240" s="4"/>
      <c r="E240" s="5"/>
      <c r="F240" s="4"/>
    </row>
    <row r="241" spans="1:6" ht="27.75" customHeight="1">
      <c r="A241" s="1" t="s">
        <v>146</v>
      </c>
      <c r="B241" s="97"/>
      <c r="C241" s="4"/>
      <c r="D241" s="4"/>
      <c r="E241" s="5"/>
      <c r="F241" s="4"/>
    </row>
    <row r="242" spans="1:6" ht="27.75" customHeight="1">
      <c r="A242" s="1" t="s">
        <v>146</v>
      </c>
      <c r="B242" s="97"/>
      <c r="C242" s="4"/>
      <c r="D242" s="4"/>
      <c r="E242" s="5"/>
      <c r="F242" s="4"/>
    </row>
    <row r="243" spans="1:6" ht="27.75" customHeight="1">
      <c r="A243" s="1" t="s">
        <v>146</v>
      </c>
      <c r="B243" s="97"/>
      <c r="C243" s="4"/>
      <c r="D243" s="4"/>
      <c r="E243" s="5"/>
      <c r="F243" s="4"/>
    </row>
    <row r="244" spans="1:6" ht="27.75" customHeight="1">
      <c r="A244" s="1" t="s">
        <v>146</v>
      </c>
      <c r="B244" s="97"/>
      <c r="C244" s="4"/>
      <c r="D244" s="4"/>
      <c r="E244" s="5"/>
      <c r="F244" s="4"/>
    </row>
    <row r="245" spans="1:6" ht="27.75" customHeight="1">
      <c r="A245" s="1" t="s">
        <v>146</v>
      </c>
      <c r="B245" s="97"/>
      <c r="C245" s="4"/>
      <c r="D245" s="4"/>
      <c r="E245" s="5"/>
      <c r="F245" s="4"/>
    </row>
    <row r="246" spans="1:6" ht="27.75" customHeight="1">
      <c r="A246" s="1" t="s">
        <v>146</v>
      </c>
      <c r="B246" s="97"/>
      <c r="C246" s="4"/>
      <c r="D246" s="4"/>
      <c r="E246" s="5"/>
      <c r="F246" s="4"/>
    </row>
    <row r="247" spans="1:6" ht="27.75" customHeight="1">
      <c r="A247" s="1" t="s">
        <v>146</v>
      </c>
      <c r="B247" s="97"/>
      <c r="C247" s="4"/>
      <c r="D247" s="4"/>
      <c r="E247" s="5"/>
      <c r="F247" s="4"/>
    </row>
    <row r="248" spans="1:6" ht="27.75" customHeight="1">
      <c r="A248" s="1" t="s">
        <v>146</v>
      </c>
      <c r="B248" s="97"/>
      <c r="C248" s="4"/>
      <c r="D248" s="4"/>
      <c r="E248" s="5"/>
      <c r="F248" s="4"/>
    </row>
    <row r="249" spans="1:6" ht="27.75" customHeight="1">
      <c r="A249" s="1" t="s">
        <v>146</v>
      </c>
      <c r="B249" s="97"/>
      <c r="C249" s="4"/>
      <c r="D249" s="4"/>
      <c r="E249" s="5"/>
      <c r="F249" s="4"/>
    </row>
    <row r="250" spans="1:6" ht="27.75" customHeight="1">
      <c r="A250" s="1" t="s">
        <v>146</v>
      </c>
      <c r="B250" s="97"/>
      <c r="C250" s="4"/>
      <c r="D250" s="4"/>
      <c r="E250" s="5"/>
      <c r="F250" s="4"/>
    </row>
    <row r="251" spans="1:6" ht="27.75" customHeight="1">
      <c r="A251" s="1" t="s">
        <v>146</v>
      </c>
      <c r="B251" s="97"/>
      <c r="C251" s="4"/>
      <c r="D251" s="4"/>
      <c r="E251" s="5"/>
      <c r="F251" s="4"/>
    </row>
    <row r="252" spans="1:6" ht="27.75" customHeight="1">
      <c r="A252" s="1" t="s">
        <v>146</v>
      </c>
      <c r="B252" s="97"/>
      <c r="C252" s="4"/>
      <c r="D252" s="4"/>
      <c r="E252" s="5"/>
      <c r="F252" s="4"/>
    </row>
    <row r="253" spans="1:6" ht="27.75" customHeight="1">
      <c r="A253" s="1" t="s">
        <v>146</v>
      </c>
      <c r="B253" s="97"/>
      <c r="C253" s="4"/>
      <c r="D253" s="4"/>
      <c r="E253" s="5"/>
      <c r="F253" s="4"/>
    </row>
    <row r="254" spans="1:6" ht="27.75" customHeight="1">
      <c r="A254" s="1" t="s">
        <v>146</v>
      </c>
      <c r="B254" s="97"/>
      <c r="C254" s="4"/>
      <c r="D254" s="4"/>
      <c r="E254" s="5"/>
      <c r="F254" s="4"/>
    </row>
    <row r="255" spans="1:6" ht="27.75" customHeight="1">
      <c r="A255" s="1" t="s">
        <v>146</v>
      </c>
      <c r="B255" s="97"/>
      <c r="C255" s="4"/>
      <c r="D255" s="4"/>
      <c r="E255" s="5"/>
      <c r="F255" s="4"/>
    </row>
    <row r="256" spans="1:6" ht="27.75" customHeight="1">
      <c r="A256" s="1" t="s">
        <v>146</v>
      </c>
      <c r="B256" s="97"/>
      <c r="C256" s="4"/>
      <c r="D256" s="4"/>
      <c r="E256" s="5"/>
      <c r="F256" s="4"/>
    </row>
    <row r="257" spans="1:6" ht="27.75" customHeight="1">
      <c r="A257" s="1" t="s">
        <v>146</v>
      </c>
      <c r="B257" s="97"/>
      <c r="C257" s="4"/>
      <c r="D257" s="4"/>
      <c r="E257" s="5"/>
      <c r="F257" s="4"/>
    </row>
    <row r="258" spans="1:6" ht="27.75" customHeight="1">
      <c r="A258" s="1" t="s">
        <v>146</v>
      </c>
      <c r="B258" s="97"/>
      <c r="C258" s="4"/>
      <c r="D258" s="4"/>
      <c r="E258" s="5"/>
      <c r="F258" s="4"/>
    </row>
    <row r="259" spans="1:6" ht="27.75" customHeight="1">
      <c r="A259" s="1" t="s">
        <v>146</v>
      </c>
      <c r="B259" s="97"/>
      <c r="C259" s="4"/>
      <c r="D259" s="4"/>
      <c r="E259" s="5"/>
      <c r="F259" s="4"/>
    </row>
    <row r="260" spans="1:6" ht="27.75" customHeight="1">
      <c r="A260" s="1" t="s">
        <v>146</v>
      </c>
      <c r="B260" s="97"/>
      <c r="C260" s="4"/>
      <c r="D260" s="4"/>
      <c r="E260" s="5"/>
      <c r="F260" s="4"/>
    </row>
    <row r="261" spans="1:6">
      <c r="B261" s="91"/>
      <c r="C261" s="91"/>
      <c r="D261" s="91"/>
      <c r="E261" s="91"/>
      <c r="F261" s="91"/>
    </row>
    <row r="262" spans="1:6">
      <c r="B262" s="91"/>
      <c r="C262" s="91"/>
      <c r="D262" s="91"/>
      <c r="E262" s="91"/>
      <c r="F262" s="91"/>
    </row>
    <row r="263" spans="1:6">
      <c r="B263" s="91"/>
      <c r="C263" s="91"/>
      <c r="D263" s="91"/>
      <c r="E263" s="91"/>
      <c r="F263" s="91"/>
    </row>
    <row r="264" spans="1:6">
      <c r="B264" s="91"/>
      <c r="C264" s="91"/>
      <c r="D264" s="91"/>
      <c r="E264" s="91"/>
      <c r="F264" s="91"/>
    </row>
    <row r="265" spans="1:6">
      <c r="B265" s="91"/>
      <c r="C265" s="91"/>
      <c r="D265" s="91"/>
      <c r="E265" s="91"/>
      <c r="F265" s="91"/>
    </row>
    <row r="266" spans="1:6">
      <c r="B266" s="91"/>
      <c r="C266" s="91"/>
      <c r="D266" s="91"/>
      <c r="E266" s="91"/>
      <c r="F266" s="91"/>
    </row>
    <row r="267" spans="1:6">
      <c r="B267" s="91"/>
      <c r="C267" s="91"/>
      <c r="D267" s="91"/>
      <c r="E267" s="91"/>
      <c r="F267" s="91"/>
    </row>
    <row r="268" spans="1:6">
      <c r="B268" s="91"/>
      <c r="C268" s="91"/>
      <c r="D268" s="91"/>
      <c r="E268" s="91"/>
      <c r="F268" s="91"/>
    </row>
    <row r="269" spans="1:6">
      <c r="B269" s="91"/>
      <c r="C269" s="91"/>
      <c r="D269" s="91"/>
      <c r="E269" s="91"/>
      <c r="F269" s="91"/>
    </row>
    <row r="270" spans="1:6">
      <c r="B270" s="91"/>
      <c r="C270" s="91"/>
      <c r="D270" s="91"/>
      <c r="E270" s="91"/>
      <c r="F270" s="91"/>
    </row>
  </sheetData>
  <sheetProtection algorithmName="SHA-512" hashValue="8DRvt3uhsBG6twCBRATZPWLJf4N2jfsr5QPtSWJdsTdqI2sxo24OjwtWJ6B5jbkOHdXqwifea99MnrhBvgw8+w==" saltValue="0tLaRCAP2Y4SFO7NB9gt9g==" spinCount="100000" sheet="1" objects="1" scenarios="1" formatColumns="0" formatRows="0" autoFilter="0"/>
  <mergeCells count="3">
    <mergeCell ref="C2:J2"/>
    <mergeCell ref="B4:F4"/>
    <mergeCell ref="A2:A3"/>
  </mergeCells>
  <phoneticPr fontId="4" type="noConversion"/>
  <conditionalFormatting sqref="B10:F10">
    <cfRule type="expression" dxfId="15" priority="3">
      <formula>ISNUMBER(SEARCH("error",B10))</formula>
    </cfRule>
  </conditionalFormatting>
  <conditionalFormatting sqref="B261:O261">
    <cfRule type="expression" dxfId="14" priority="1">
      <formula>MOD(ROW(),2)=0</formula>
    </cfRule>
  </conditionalFormatting>
  <dataValidations count="2">
    <dataValidation type="whole" allowBlank="1" showDropDown="1" showInputMessage="1" showErrorMessage="1" error="Please enter a valid Integer" sqref="F11:F260 C11:D260" xr:uid="{712C0FCB-5E04-4AAF-89E7-495A22B90DAF}">
      <formula1>-999999999999999</formula1>
      <formula2>999999999999999</formula2>
    </dataValidation>
    <dataValidation type="decimal" allowBlank="1" showDropDown="1" showInputMessage="1" showErrorMessage="1" error="Please enter a valid Monetary value" sqref="E11:E260" xr:uid="{75BA7A77-3CC8-41BB-9E04-B0CC6F92CEFD}">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A1DBDD4-BCE3-49A3-8600-76A8DD3F2CF7}">
          <x14:formula1>
            <xm:f>Lists!$U$2:$U$251</xm:f>
          </x14:formula1>
          <xm:sqref>B11:B260</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D5C72-9E8E-4D2A-9A06-092D9E71ABE9}">
  <sheetPr codeName="Sheet33"/>
  <dimension ref="A1:CV12"/>
  <sheetViews>
    <sheetView zoomScale="80" zoomScaleNormal="80" workbookViewId="0">
      <selection activeCell="B11" sqref="B11"/>
    </sheetView>
  </sheetViews>
  <sheetFormatPr defaultColWidth="15.453125" defaultRowHeight="14.5"/>
  <cols>
    <col min="1" max="1" width="21.54296875" style="54" customWidth="1"/>
    <col min="2" max="2" width="27.7265625" style="12" customWidth="1"/>
    <col min="3" max="4" width="27.7265625" style="93" customWidth="1"/>
    <col min="5" max="5" width="32.7265625" style="12" bestFit="1" customWidth="1"/>
    <col min="6" max="6" width="27.7265625" style="12" customWidth="1"/>
    <col min="7" max="7" width="34.26953125" style="12" bestFit="1" customWidth="1"/>
    <col min="8" max="16384" width="15.453125" style="12"/>
  </cols>
  <sheetData>
    <row r="1" spans="1:100" s="54" customFormat="1" ht="2.25" customHeight="1">
      <c r="A1" s="51"/>
      <c r="C1" s="128"/>
      <c r="D1" s="12"/>
      <c r="E1" s="12"/>
      <c r="F1" s="12"/>
    </row>
    <row r="2" spans="1:100" ht="75.75" customHeight="1">
      <c r="A2" s="170" t="s">
        <v>74</v>
      </c>
      <c r="B2" s="55" t="s">
        <v>372</v>
      </c>
      <c r="C2" s="177" t="s">
        <v>373</v>
      </c>
      <c r="D2" s="182"/>
      <c r="E2" s="177"/>
      <c r="F2" s="182"/>
      <c r="G2" s="177"/>
    </row>
    <row r="3" spans="1:100" s="57" customFormat="1" ht="76.5" customHeight="1">
      <c r="A3" s="170"/>
      <c r="B3" s="136"/>
    </row>
    <row r="4" spans="1:100" s="54" customFormat="1" ht="24" customHeight="1">
      <c r="A4" s="58" t="s">
        <v>76</v>
      </c>
      <c r="B4" s="174" t="s">
        <v>65</v>
      </c>
      <c r="C4" s="174"/>
      <c r="D4" s="174"/>
      <c r="E4" s="174"/>
      <c r="F4" s="175"/>
      <c r="G4" s="176"/>
    </row>
    <row r="5" spans="1:100" s="13" customFormat="1" ht="78.75" customHeight="1">
      <c r="A5" s="3" t="s">
        <v>80</v>
      </c>
      <c r="B5" s="109" t="s">
        <v>374</v>
      </c>
      <c r="C5" s="109" t="s">
        <v>375</v>
      </c>
      <c r="D5" s="109" t="s">
        <v>376</v>
      </c>
      <c r="E5" s="109" t="s">
        <v>377</v>
      </c>
      <c r="F5" s="110" t="s">
        <v>378</v>
      </c>
      <c r="G5" s="114" t="s">
        <v>379</v>
      </c>
    </row>
    <row r="6" spans="1:100" ht="21" customHeight="1">
      <c r="A6" s="3" t="s">
        <v>107</v>
      </c>
      <c r="B6" s="68" t="s">
        <v>108</v>
      </c>
      <c r="C6" s="68" t="s">
        <v>109</v>
      </c>
      <c r="D6" s="68" t="s">
        <v>110</v>
      </c>
      <c r="E6" s="68" t="s">
        <v>111</v>
      </c>
      <c r="F6" s="70" t="s">
        <v>112</v>
      </c>
      <c r="G6" s="125" t="s">
        <v>113</v>
      </c>
    </row>
    <row r="7" spans="1:100" s="14" customFormat="1" ht="15" customHeight="1">
      <c r="A7" s="3" t="s">
        <v>137</v>
      </c>
      <c r="B7" s="76" t="s">
        <v>176</v>
      </c>
      <c r="C7" s="76" t="s">
        <v>176</v>
      </c>
      <c r="D7" s="76" t="s">
        <v>380</v>
      </c>
      <c r="E7" s="76" t="s">
        <v>380</v>
      </c>
      <c r="F7" s="77" t="s">
        <v>380</v>
      </c>
      <c r="G7" s="81" t="s">
        <v>380</v>
      </c>
    </row>
    <row r="8" spans="1:100" ht="15" customHeight="1">
      <c r="A8" s="3" t="s">
        <v>138</v>
      </c>
      <c r="B8" s="76" t="s">
        <v>381</v>
      </c>
      <c r="C8" s="76" t="s">
        <v>382</v>
      </c>
      <c r="D8" s="76" t="s">
        <v>228</v>
      </c>
      <c r="E8" s="76" t="s">
        <v>228</v>
      </c>
      <c r="F8" s="77" t="s">
        <v>228</v>
      </c>
      <c r="G8" s="81" t="s">
        <v>228</v>
      </c>
    </row>
    <row r="9" spans="1:100" ht="20.149999999999999" customHeight="1">
      <c r="A9" s="7" t="s">
        <v>144</v>
      </c>
      <c r="B9" s="76"/>
      <c r="C9" s="76"/>
      <c r="D9" s="76"/>
      <c r="E9" s="76"/>
      <c r="F9" s="76"/>
      <c r="G9" s="76"/>
      <c r="H9" s="13"/>
      <c r="I9" s="13"/>
    </row>
    <row r="10" spans="1:100" s="13" customFormat="1" ht="98.25" customHeight="1">
      <c r="A10" s="3" t="s">
        <v>145</v>
      </c>
      <c r="B10" s="83" t="str">
        <f>IFERROR(LOOKUP(2, 1/((Validations_ext!$B$2:$B$1922=$B$2)*(Validations_ext!$C$2:$C$1922=$B6)), Validations_ext!$J$2:$J$1922), "OK")</f>
        <v>OK</v>
      </c>
      <c r="C10" s="83" t="str">
        <f>IFERROR(LOOKUP(2, 1/((Validations_ext!$B$2:$B$1922=$B$2)*(Validations_ext!$C$2:$C$1922=$C6)), Validations_ext!$J$2:$J$1922), "OK")</f>
        <v>OK</v>
      </c>
      <c r="D10" s="83" t="str">
        <f>IFERROR(LOOKUP(2, 1/((Validations_ext!$B$2:$B$1922=$B$2)*(Validations_ext!$C$2:$C$1922=$D6)), Validations_ext!$J$2:$J$1922), "OK")</f>
        <v>OK</v>
      </c>
      <c r="E10" s="83" t="str">
        <f>IFERROR(LOOKUP(2, 1/((Validations_ext!$B$2:$B$1922=$B$2)*(Validations_ext!$C$2:$C$1922=$E6)), Validations_ext!$J$2:$J$1922), "OK")</f>
        <v>OK</v>
      </c>
      <c r="F10" s="85" t="str">
        <f>IFERROR(LOOKUP(2, 1/((Validations_ext!$B$2:$B$1922=$B$2)*(Validations_ext!$C$2:$C$1922=$F6)), Validations_ext!$J$2:$J$1922), "OK")</f>
        <v>OK</v>
      </c>
      <c r="G10" s="89" t="str">
        <f>IFERROR(LOOKUP(2, 1/((Validations_ext!$B$2:$B$1922=$B$2)*(Validations_ext!$C$2:$C$1922=$G6)), Validations_ext!$J$2:$J$1922), "OK")</f>
        <v>OK</v>
      </c>
    </row>
    <row r="11" spans="1:100" ht="31.5" customHeight="1">
      <c r="A11" s="2" t="s">
        <v>146</v>
      </c>
      <c r="B11" s="6"/>
      <c r="C11" s="5"/>
      <c r="D11" s="5"/>
      <c r="E11" s="5"/>
      <c r="F11" s="5"/>
      <c r="G11" s="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C12" s="12"/>
      <c r="D12" s="12"/>
    </row>
  </sheetData>
  <sheetProtection algorithmName="SHA-512" hashValue="8m5Jp7s4THYwWWA2lDMJUgj38UYrJ0eMjkspSqq4S6JRkOo27wxNrd3O6mCMUwMB2F10JMuZdVwxhV32QITM8g==" saltValue="/JWi4InnHfM1QGXJekAiTQ==" spinCount="100000" sheet="1" objects="1" scenarios="1" formatColumns="0" formatRows="0" autoFilter="0"/>
  <mergeCells count="3">
    <mergeCell ref="B4:G4"/>
    <mergeCell ref="C2:G2"/>
    <mergeCell ref="A2:A3"/>
  </mergeCells>
  <phoneticPr fontId="4" type="noConversion"/>
  <conditionalFormatting sqref="B10:G10">
    <cfRule type="expression" dxfId="13" priority="2">
      <formula>ISNUMBER(SEARCH("error",B10))</formula>
    </cfRule>
  </conditionalFormatting>
  <conditionalFormatting sqref="B12:G12">
    <cfRule type="expression" dxfId="12" priority="1">
      <formula>MOD(ROW(),2)=0</formula>
    </cfRule>
  </conditionalFormatting>
  <dataValidations count="3">
    <dataValidation type="date" allowBlank="1" showDropDown="1" showInputMessage="1" showErrorMessage="1" error="Please enter a valid date in YYYY-MM-DD format" sqref="B11" xr:uid="{66CE1A12-97D5-41F6-9FD3-6389426F8B7A}">
      <formula1>1</formula1>
      <formula2>82546</formula2>
    </dataValidation>
    <dataValidation type="decimal" allowBlank="1" showDropDown="1" showInputMessage="1" showErrorMessage="1" error="Please enter a valid Decimal Number" sqref="C11" xr:uid="{41D006C6-1B32-4AF7-A8BF-63F1AD48F8E3}">
      <formula1>-999999999999999</formula1>
      <formula2>999999999999999</formula2>
    </dataValidation>
    <dataValidation type="decimal" allowBlank="1" showDropDown="1" showInputMessage="1" showErrorMessage="1" error="Please enter the % as a decimal number between 0 and 1." sqref="D11:G11" xr:uid="{A6EC0AC6-9E9B-473E-A87B-1C2B6F8EAE3C}">
      <formula1>0</formula1>
      <formula2>1</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5C657-58A7-48F3-81D2-E7302BD8ABC1}">
  <sheetPr codeName="Sheet34"/>
  <dimension ref="A1:CV14"/>
  <sheetViews>
    <sheetView zoomScale="80" zoomScaleNormal="80" workbookViewId="0">
      <selection activeCell="B11" sqref="B11"/>
    </sheetView>
  </sheetViews>
  <sheetFormatPr defaultColWidth="15.453125" defaultRowHeight="14.5"/>
  <cols>
    <col min="1" max="1" width="21.54296875" style="54" customWidth="1"/>
    <col min="2" max="2" width="28.7265625" style="12" bestFit="1" customWidth="1"/>
    <col min="3" max="4" width="27.7265625" style="93" customWidth="1"/>
    <col min="5" max="5" width="27.7265625" style="12" customWidth="1"/>
    <col min="6" max="6" width="34.7265625" style="12" bestFit="1" customWidth="1"/>
    <col min="7" max="8" width="27.7265625" style="12" customWidth="1"/>
    <col min="9" max="9" width="28.81640625" style="12" bestFit="1" customWidth="1"/>
    <col min="10" max="13" width="27.7265625" style="12" customWidth="1"/>
    <col min="14" max="14" width="33.453125" style="12" bestFit="1" customWidth="1"/>
    <col min="15" max="15" width="35.81640625" style="12" bestFit="1" customWidth="1"/>
    <col min="16" max="16" width="50" style="12" bestFit="1" customWidth="1"/>
    <col min="17" max="17" width="34.453125" style="12" bestFit="1" customWidth="1"/>
    <col min="18" max="18" width="29.1796875" style="12" bestFit="1" customWidth="1"/>
    <col min="19" max="19" width="31.7265625" style="12" bestFit="1" customWidth="1"/>
    <col min="20" max="20" width="47.1796875" style="12" bestFit="1" customWidth="1"/>
    <col min="21" max="16384" width="15.453125" style="12"/>
  </cols>
  <sheetData>
    <row r="1" spans="1:100" s="54" customFormat="1" ht="2.25" customHeight="1">
      <c r="A1" s="51"/>
      <c r="C1" s="128"/>
      <c r="D1" s="12"/>
      <c r="E1" s="12"/>
      <c r="F1" s="12"/>
    </row>
    <row r="2" spans="1:100" ht="75.75" customHeight="1">
      <c r="A2" s="170" t="s">
        <v>74</v>
      </c>
      <c r="B2" s="55" t="s">
        <v>383</v>
      </c>
      <c r="C2" s="177" t="s">
        <v>384</v>
      </c>
      <c r="D2" s="182"/>
      <c r="E2" s="177"/>
      <c r="F2" s="182"/>
      <c r="G2" s="177"/>
      <c r="H2" s="182"/>
      <c r="I2" s="177"/>
      <c r="J2" s="182"/>
    </row>
    <row r="3" spans="1:100" s="57" customFormat="1" ht="76.5" customHeight="1">
      <c r="A3" s="170"/>
      <c r="B3" s="136"/>
      <c r="U3" s="13"/>
    </row>
    <row r="4" spans="1:100" s="54" customFormat="1" ht="24" customHeight="1">
      <c r="A4" s="58" t="s">
        <v>76</v>
      </c>
      <c r="B4" s="174" t="s">
        <v>66</v>
      </c>
      <c r="C4" s="174"/>
      <c r="D4" s="174"/>
      <c r="E4" s="174"/>
      <c r="F4" s="174"/>
      <c r="G4" s="174"/>
      <c r="H4" s="174"/>
      <c r="I4" s="174"/>
      <c r="J4" s="174"/>
      <c r="K4" s="174"/>
      <c r="L4" s="174"/>
      <c r="M4" s="174"/>
      <c r="N4" s="174"/>
      <c r="O4" s="174"/>
      <c r="P4" s="174"/>
      <c r="Q4" s="174"/>
      <c r="R4" s="174"/>
      <c r="S4" s="175"/>
      <c r="T4" s="176"/>
      <c r="U4" s="13"/>
    </row>
    <row r="5" spans="1:100" s="13" customFormat="1" ht="78.75" customHeight="1">
      <c r="A5" s="3" t="s">
        <v>80</v>
      </c>
      <c r="B5" s="109" t="s">
        <v>385</v>
      </c>
      <c r="C5" s="109" t="s">
        <v>386</v>
      </c>
      <c r="D5" s="109" t="s">
        <v>387</v>
      </c>
      <c r="E5" s="109" t="s">
        <v>388</v>
      </c>
      <c r="F5" s="109" t="s">
        <v>389</v>
      </c>
      <c r="G5" s="109" t="s">
        <v>390</v>
      </c>
      <c r="H5" s="109" t="s">
        <v>391</v>
      </c>
      <c r="I5" s="109" t="s">
        <v>392</v>
      </c>
      <c r="J5" s="109" t="s">
        <v>393</v>
      </c>
      <c r="K5" s="109" t="s">
        <v>394</v>
      </c>
      <c r="L5" s="109" t="s">
        <v>395</v>
      </c>
      <c r="M5" s="109" t="s">
        <v>396</v>
      </c>
      <c r="N5" s="109" t="s">
        <v>397</v>
      </c>
      <c r="O5" s="109" t="s">
        <v>398</v>
      </c>
      <c r="P5" s="109" t="s">
        <v>399</v>
      </c>
      <c r="Q5" s="109" t="s">
        <v>400</v>
      </c>
      <c r="R5" s="109" t="s">
        <v>401</v>
      </c>
      <c r="S5" s="110" t="s">
        <v>402</v>
      </c>
      <c r="T5" s="114" t="s">
        <v>403</v>
      </c>
    </row>
    <row r="6" spans="1:100" ht="21" customHeight="1">
      <c r="A6" s="3" t="s">
        <v>107</v>
      </c>
      <c r="B6" s="68" t="s">
        <v>108</v>
      </c>
      <c r="C6" s="68" t="s">
        <v>109</v>
      </c>
      <c r="D6" s="68" t="s">
        <v>110</v>
      </c>
      <c r="E6" s="68" t="s">
        <v>111</v>
      </c>
      <c r="F6" s="68" t="s">
        <v>112</v>
      </c>
      <c r="G6" s="68" t="s">
        <v>113</v>
      </c>
      <c r="H6" s="68" t="s">
        <v>114</v>
      </c>
      <c r="I6" s="68" t="s">
        <v>115</v>
      </c>
      <c r="J6" s="68" t="s">
        <v>116</v>
      </c>
      <c r="K6" s="68" t="s">
        <v>117</v>
      </c>
      <c r="L6" s="68" t="s">
        <v>118</v>
      </c>
      <c r="M6" s="68" t="s">
        <v>119</v>
      </c>
      <c r="N6" s="68" t="s">
        <v>120</v>
      </c>
      <c r="O6" s="68" t="s">
        <v>121</v>
      </c>
      <c r="P6" s="68" t="s">
        <v>122</v>
      </c>
      <c r="Q6" s="68" t="s">
        <v>123</v>
      </c>
      <c r="R6" s="68" t="s">
        <v>124</v>
      </c>
      <c r="S6" s="70" t="s">
        <v>125</v>
      </c>
      <c r="T6" s="125" t="s">
        <v>126</v>
      </c>
    </row>
    <row r="7" spans="1:100" s="14" customFormat="1" ht="15" customHeight="1">
      <c r="A7" s="3" t="s">
        <v>137</v>
      </c>
      <c r="B7" s="76"/>
      <c r="C7" s="76"/>
      <c r="D7" s="76"/>
      <c r="E7" s="76"/>
      <c r="F7" s="76"/>
      <c r="G7" s="76"/>
      <c r="H7" s="76"/>
      <c r="I7" s="76"/>
      <c r="J7" s="76"/>
      <c r="K7" s="76"/>
      <c r="L7" s="76"/>
      <c r="M7" s="76"/>
      <c r="N7" s="76"/>
      <c r="O7" s="76"/>
      <c r="P7" s="76"/>
      <c r="Q7" s="76"/>
      <c r="R7" s="76"/>
      <c r="S7" s="77"/>
      <c r="T7" s="81"/>
    </row>
    <row r="8" spans="1:100" ht="15" customHeight="1">
      <c r="A8" s="3" t="s">
        <v>138</v>
      </c>
      <c r="B8" s="76" t="s">
        <v>404</v>
      </c>
      <c r="C8" s="76" t="s">
        <v>405</v>
      </c>
      <c r="D8" s="76" t="s">
        <v>405</v>
      </c>
      <c r="E8" s="76" t="s">
        <v>405</v>
      </c>
      <c r="F8" s="76" t="s">
        <v>405</v>
      </c>
      <c r="G8" s="76" t="s">
        <v>405</v>
      </c>
      <c r="H8" s="76" t="s">
        <v>405</v>
      </c>
      <c r="I8" s="76" t="s">
        <v>405</v>
      </c>
      <c r="J8" s="76" t="s">
        <v>143</v>
      </c>
      <c r="K8" s="76" t="s">
        <v>143</v>
      </c>
      <c r="L8" s="76" t="s">
        <v>381</v>
      </c>
      <c r="M8" s="76" t="s">
        <v>381</v>
      </c>
      <c r="N8" s="76" t="s">
        <v>381</v>
      </c>
      <c r="O8" s="76" t="s">
        <v>381</v>
      </c>
      <c r="P8" s="76" t="s">
        <v>381</v>
      </c>
      <c r="Q8" s="76" t="s">
        <v>381</v>
      </c>
      <c r="R8" s="76" t="s">
        <v>381</v>
      </c>
      <c r="S8" s="77" t="s">
        <v>381</v>
      </c>
      <c r="T8" s="81" t="s">
        <v>381</v>
      </c>
    </row>
    <row r="9" spans="1:100" ht="20.149999999999999" customHeight="1">
      <c r="A9" s="7" t="s">
        <v>144</v>
      </c>
      <c r="B9" s="76"/>
      <c r="C9" s="76"/>
      <c r="D9" s="76"/>
      <c r="E9" s="76"/>
      <c r="F9" s="76"/>
      <c r="G9" s="76"/>
      <c r="H9" s="77"/>
      <c r="I9" s="81"/>
      <c r="J9" s="81"/>
      <c r="K9" s="81"/>
      <c r="L9" s="81"/>
      <c r="M9" s="81"/>
      <c r="N9" s="81"/>
      <c r="O9" s="81"/>
      <c r="P9" s="81"/>
      <c r="Q9" s="81"/>
      <c r="R9" s="81"/>
      <c r="S9" s="81"/>
      <c r="T9" s="81"/>
    </row>
    <row r="10" spans="1:100" s="13" customFormat="1" ht="98.25" customHeight="1">
      <c r="A10" s="3" t="s">
        <v>145</v>
      </c>
      <c r="B10" s="83" t="str">
        <f>IFERROR(LOOKUP(2, 1/((Validations_ext!$B$2:$B$1922=$B$2)*(Validations_ext!$C$2:$C$1922=$B6)), Validations_ext!$J$2:$J$1922), "OK")</f>
        <v>OK</v>
      </c>
      <c r="C10" s="83" t="str">
        <f>IFERROR(LOOKUP(2, 1/((Validations_ext!$B$2:$B$1922=$B$2)*(Validations_ext!$C$2:$C$1922=$C6)), Validations_ext!$J$2:$J$1922), "OK")</f>
        <v>OK</v>
      </c>
      <c r="D10" s="83" t="str">
        <f>IFERROR(LOOKUP(2, 1/((Validations_ext!$B$2:$B$1922=$B$2)*(Validations_ext!$C$2:$C$1922=$D6)), Validations_ext!$J$2:$J$1922), "OK")</f>
        <v>OK</v>
      </c>
      <c r="E10" s="83" t="str">
        <f>IFERROR(LOOKUP(2, 1/((Validations_ext!$B$2:$B$1922=$B$2)*(Validations_ext!$C$2:$C$1922=$E6)), Validations_ext!$J$2:$J$1922), "OK")</f>
        <v>OK</v>
      </c>
      <c r="F10" s="83" t="str">
        <f>IFERROR(LOOKUP(2, 1/((Validations_ext!$B$2:$B$1922=$B$2)*(Validations_ext!$C$2:$C$1922=$F6)), Validations_ext!$J$2:$J$1922), "OK")</f>
        <v>OK</v>
      </c>
      <c r="G10" s="83" t="str">
        <f>IFERROR(LOOKUP(2, 1/((Validations_ext!$B$2:$B$1922=$B$2)*(Validations_ext!$C$2:$C$1922=$G6)), Validations_ext!$J$2:$J$1922), "OK")</f>
        <v>OK</v>
      </c>
      <c r="H10" s="83" t="str">
        <f>IFERROR(LOOKUP(2, 1/((Validations_ext!$B$2:$B$1922=$B$2)*(Validations_ext!$C$2:$C$1922=$H6)), Validations_ext!$J$2:$J$1922), "OK")</f>
        <v>OK</v>
      </c>
      <c r="I10" s="83" t="str">
        <f>IFERROR(LOOKUP(2, 1/((Validations_ext!$B$2:$B$1922=$B$2)*(Validations_ext!$C$2:$C$1922=$I6)), Validations_ext!$J$2:$J$1922), "OK")</f>
        <v>OK</v>
      </c>
      <c r="J10" s="83" t="str">
        <f>IFERROR(LOOKUP(2, 1/((Validations_ext!$B$2:$B$1922=$B$2)*(Validations_ext!$C$2:$C$1922=$J6)), Validations_ext!$J$2:$J$1922), "OK")</f>
        <v>OK</v>
      </c>
      <c r="K10" s="83" t="str">
        <f>IFERROR(LOOKUP(2, 1/((Validations_ext!$B$2:$B$1922=$B$2)*(Validations_ext!$C$2:$C$1922=$K6)), Validations_ext!$J$2:$J$1922), "OK")</f>
        <v>OK</v>
      </c>
      <c r="L10" s="83" t="str">
        <f>IFERROR(LOOKUP(2, 1/((Validations_ext!$B$2:$B$1922=$B$2)*(Validations_ext!$C$2:$C$1922=$L6)), Validations_ext!$J$2:$J$1922), "OK")</f>
        <v>OK</v>
      </c>
      <c r="M10" s="83" t="str">
        <f>IFERROR(LOOKUP(2, 1/((Validations_ext!$B$2:$B$1922=$B$2)*(Validations_ext!$C$2:$C$1922=$M6)), Validations_ext!$J$2:$J$1922), "OK")</f>
        <v>OK</v>
      </c>
      <c r="N10" s="84" t="str" cm="1">
        <f t="array" ref="N10">IFERROR(LOOKUP(2, 1/((Validations_ext!$B$2:$B$1922=$B$2)*(Validations_ext!$C$2:$C$1922=$N6)), Validations_ext!$J$2:$J$1922), "OK")</f>
        <v>OK</v>
      </c>
      <c r="O10" s="83" t="str" cm="1">
        <f t="array" ref="O10">IFERROR(LOOKUP(2, 1/((Validations_ext!$B$2:$B$1922=$B$2)*(Validations_ext!$C$2:$C$1922=$O6)), Validations_ext!$J$2:$J$1922), "OK")</f>
        <v>OK</v>
      </c>
      <c r="P10" s="83" t="str">
        <f>IFERROR(LOOKUP(2, 1/((Validations_ext!$B$2:$B$1922=$B$2)*(Validations_ext!$C$2:$C$1922=$P6)), Validations_ext!$J$2:$J$1922), "OK")</f>
        <v>OK</v>
      </c>
      <c r="Q10" s="83" t="str">
        <f>IFERROR(LOOKUP(2, 1/((Validations_ext!$B$2:$B$1922=$B$2)*(Validations_ext!$C$2:$C$1922=$Q6)), Validations_ext!$J$2:$J$1922), "OK")</f>
        <v>OK</v>
      </c>
      <c r="R10" s="83" t="str">
        <f>IFERROR(LOOKUP(2, 1/((Validations_ext!$B$2:$B$1922=$B$2)*(Validations_ext!$C$2:$C$1922=$R6)), Validations_ext!$J$2:$J$1922), "OK")</f>
        <v>OK</v>
      </c>
      <c r="S10" s="85" t="str">
        <f>IFERROR(LOOKUP(2, 1/((Validations_ext!$B$2:$B$1922=$B$2)*(Validations_ext!$C$2:$C$1922=$S6)), Validations_ext!$J$2:$J$1922), "OK")</f>
        <v>OK</v>
      </c>
      <c r="T10" s="89" t="str">
        <f>IFERROR(LOOKUP(2, 1/((Validations_ext!$B$2:$B$1922=$B$2)*(Validations_ext!$C$2:$C$1922=$T6)), Validations_ext!$J$2:$J$1922), "OK")</f>
        <v>OK</v>
      </c>
    </row>
    <row r="11" spans="1:100" ht="31.5" customHeight="1">
      <c r="A11" s="2" t="s">
        <v>146</v>
      </c>
      <c r="B11" s="97"/>
      <c r="C11" s="97"/>
      <c r="D11" s="97"/>
      <c r="E11" s="97"/>
      <c r="F11" s="97"/>
      <c r="G11" s="97"/>
      <c r="H11" s="97"/>
      <c r="I11" s="97"/>
      <c r="J11" s="97"/>
      <c r="K11" s="97"/>
      <c r="L11" s="6"/>
      <c r="M11" s="6"/>
      <c r="N11" s="6"/>
      <c r="O11" s="6"/>
      <c r="P11" s="6"/>
      <c r="Q11" s="6"/>
      <c r="R11" s="6"/>
      <c r="S11" s="6"/>
      <c r="T11" s="6"/>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C12" s="12"/>
      <c r="D12" s="12"/>
    </row>
    <row r="13" spans="1:100">
      <c r="B13" s="139"/>
      <c r="C13" s="12"/>
      <c r="D13" s="12"/>
    </row>
    <row r="14" spans="1:100">
      <c r="C14" s="12"/>
      <c r="D14" s="12"/>
    </row>
  </sheetData>
  <sheetProtection algorithmName="SHA-512" hashValue="lFAoUNtkWcqZ8ZT5uzlu1RHVI2iDjfG8RnSNp6twmPdp0hnFcsGKvJdeola1Jzz/GY00lADC5x6p+V+X39mJXw==" saltValue="3uULfvl+AsuBVxNvwmf7Cw==" spinCount="100000" sheet="1" objects="1" scenarios="1" formatColumns="0" formatRows="0" autoFilter="0"/>
  <mergeCells count="3">
    <mergeCell ref="C2:J2"/>
    <mergeCell ref="B4:T4"/>
    <mergeCell ref="A2:A3"/>
  </mergeCells>
  <phoneticPr fontId="4" type="noConversion"/>
  <conditionalFormatting sqref="B10:T10">
    <cfRule type="expression" dxfId="11" priority="2">
      <formula>ISNUMBER(SEARCH("error",B10))</formula>
    </cfRule>
  </conditionalFormatting>
  <conditionalFormatting sqref="B12:T12">
    <cfRule type="expression" dxfId="10" priority="1">
      <formula>MOD(ROW(),2)=0</formula>
    </cfRule>
  </conditionalFormatting>
  <dataValidations count="1">
    <dataValidation type="date" allowBlank="1" showDropDown="1" showInputMessage="1" showErrorMessage="1" error="Please enter a valid date in YYYY-MM-DD format" sqref="L11:T11" xr:uid="{66BC585E-F36F-43A7-B8A2-A9B5221E3A5A}">
      <formula1>1</formula1>
      <formula2>82546</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6796FE1D-32F0-44E4-910E-5A1C5B372446}">
          <x14:formula1>
            <xm:f>Lists!$AK$2:$AK$6</xm:f>
          </x14:formula1>
          <xm:sqref>B11</xm:sqref>
        </x14:dataValidation>
        <x14:dataValidation type="list" allowBlank="1" showInputMessage="1" showErrorMessage="1" xr:uid="{B2F4DEB3-8BA5-48D1-B1DE-F0C8B2504DC4}">
          <x14:formula1>
            <xm:f>Lists!$AO$2:$AO$4</xm:f>
          </x14:formula1>
          <xm:sqref>C11 D11 E11 F11 G11 H11 I11</xm:sqref>
        </x14:dataValidation>
        <x14:dataValidation type="list" allowBlank="1" showInputMessage="1" showErrorMessage="1" xr:uid="{3A53C022-E35C-4EBF-9A5D-9CD4317E1568}">
          <x14:formula1>
            <xm:f>Lists!$Y$2:$Y$3</xm:f>
          </x14:formula1>
          <xm:sqref>J11 K11</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860E2-0653-4DC8-994E-302637044B52}">
  <sheetPr codeName="Sheet35"/>
  <dimension ref="A1:CV13"/>
  <sheetViews>
    <sheetView zoomScale="80" zoomScaleNormal="80" workbookViewId="0">
      <selection activeCell="B11" sqref="B11"/>
    </sheetView>
  </sheetViews>
  <sheetFormatPr defaultColWidth="15.453125" defaultRowHeight="14.5"/>
  <cols>
    <col min="1" max="1" width="21.54296875" style="54" customWidth="1"/>
    <col min="2" max="2" width="27.7265625" style="12" customWidth="1"/>
    <col min="3" max="4" width="27.7265625" style="93" customWidth="1"/>
    <col min="5" max="8" width="27.7265625" style="12" customWidth="1"/>
    <col min="9" max="16384" width="15.453125" style="12"/>
  </cols>
  <sheetData>
    <row r="1" spans="1:100" s="54" customFormat="1" ht="2.25" customHeight="1">
      <c r="A1" s="51"/>
      <c r="C1" s="128"/>
      <c r="D1" s="12"/>
      <c r="E1" s="12"/>
      <c r="F1" s="12"/>
    </row>
    <row r="2" spans="1:100" ht="75.75" customHeight="1">
      <c r="A2" s="170" t="s">
        <v>74</v>
      </c>
      <c r="B2" s="55" t="s">
        <v>406</v>
      </c>
      <c r="C2" s="177" t="s">
        <v>67</v>
      </c>
      <c r="D2" s="182"/>
      <c r="E2" s="177"/>
      <c r="F2" s="182"/>
      <c r="G2" s="177"/>
      <c r="H2" s="182"/>
    </row>
    <row r="3" spans="1:100" s="57" customFormat="1" ht="76.5" customHeight="1">
      <c r="A3" s="170"/>
      <c r="B3" s="136"/>
    </row>
    <row r="4" spans="1:100" s="54" customFormat="1" ht="24" customHeight="1">
      <c r="A4" s="58" t="s">
        <v>76</v>
      </c>
      <c r="B4" s="174" t="s">
        <v>67</v>
      </c>
      <c r="C4" s="174"/>
      <c r="D4" s="174"/>
      <c r="E4" s="174"/>
      <c r="F4" s="174"/>
      <c r="G4" s="175"/>
      <c r="H4" s="176"/>
    </row>
    <row r="5" spans="1:100" s="13" customFormat="1" ht="78.75" customHeight="1">
      <c r="A5" s="3" t="s">
        <v>80</v>
      </c>
      <c r="B5" s="109" t="s">
        <v>407</v>
      </c>
      <c r="C5" s="109" t="s">
        <v>408</v>
      </c>
      <c r="D5" s="109" t="s">
        <v>409</v>
      </c>
      <c r="E5" s="109" t="s">
        <v>410</v>
      </c>
      <c r="F5" s="109" t="s">
        <v>411</v>
      </c>
      <c r="G5" s="110" t="s">
        <v>412</v>
      </c>
      <c r="H5" s="114" t="s">
        <v>413</v>
      </c>
    </row>
    <row r="6" spans="1:100" ht="21" customHeight="1">
      <c r="A6" s="3" t="s">
        <v>107</v>
      </c>
      <c r="B6" s="68" t="s">
        <v>108</v>
      </c>
      <c r="C6" s="68" t="s">
        <v>109</v>
      </c>
      <c r="D6" s="68" t="s">
        <v>110</v>
      </c>
      <c r="E6" s="68" t="s">
        <v>111</v>
      </c>
      <c r="F6" s="68" t="s">
        <v>112</v>
      </c>
      <c r="G6" s="70" t="s">
        <v>113</v>
      </c>
      <c r="H6" s="125" t="s">
        <v>114</v>
      </c>
    </row>
    <row r="7" spans="1:100" s="14" customFormat="1" ht="15" customHeight="1">
      <c r="A7" s="3" t="s">
        <v>137</v>
      </c>
      <c r="B7" s="76"/>
      <c r="C7" s="76"/>
      <c r="D7" s="76"/>
      <c r="E7" s="76" t="s">
        <v>176</v>
      </c>
      <c r="F7" s="76" t="s">
        <v>176</v>
      </c>
      <c r="G7" s="77" t="s">
        <v>176</v>
      </c>
      <c r="H7" s="81" t="s">
        <v>176</v>
      </c>
    </row>
    <row r="8" spans="1:100" ht="15" customHeight="1">
      <c r="A8" s="3" t="s">
        <v>138</v>
      </c>
      <c r="B8" s="76" t="s">
        <v>381</v>
      </c>
      <c r="C8" s="76" t="s">
        <v>143</v>
      </c>
      <c r="D8" s="76" t="s">
        <v>381</v>
      </c>
      <c r="E8" s="76" t="s">
        <v>178</v>
      </c>
      <c r="F8" s="76" t="s">
        <v>178</v>
      </c>
      <c r="G8" s="77" t="s">
        <v>178</v>
      </c>
      <c r="H8" s="81" t="s">
        <v>178</v>
      </c>
    </row>
    <row r="9" spans="1:100" ht="20.149999999999999" customHeight="1">
      <c r="A9" s="7" t="s">
        <v>144</v>
      </c>
      <c r="B9" s="76"/>
      <c r="C9" s="76"/>
      <c r="D9" s="76"/>
      <c r="E9" s="76"/>
      <c r="F9" s="76"/>
      <c r="G9" s="76"/>
      <c r="H9" s="77"/>
      <c r="I9" s="13"/>
    </row>
    <row r="10" spans="1:100" s="13" customFormat="1" ht="98.25" customHeight="1">
      <c r="A10" s="3" t="s">
        <v>145</v>
      </c>
      <c r="B10" s="83" t="str">
        <f>IFERROR(LOOKUP(2, 1/((Validations_ext!$B$2:$B$1922=$B$2)*(Validations_ext!$C$2:$C$1922=$B6)), Validations_ext!$J$2:$J$1922), "OK")</f>
        <v>OK</v>
      </c>
      <c r="C10" s="83" t="str">
        <f>IFERROR(LOOKUP(2, 1/((Validations_ext!$B$2:$B$1922=$B$2)*(Validations_ext!$C$2:$C$1922=$C6)), Validations_ext!$J$2:$J$1922), "OK")</f>
        <v>OK</v>
      </c>
      <c r="D10" s="83" t="str">
        <f>IFERROR(LOOKUP(2, 1/((Validations_ext!$B$2:$B$1922=$B$2)*(Validations_ext!$C$2:$C$1922=$D6)), Validations_ext!$J$2:$J$1922), "OK")</f>
        <v>OK</v>
      </c>
      <c r="E10" s="83" t="str">
        <f ca="1">IFERROR(LOOKUP(2, 1/((Validations_ext!$B$2:$B$1922=$B$2)*(Validations_ext!$C$2:$C$1922=$E6)), Validations_ext!$J$2:$J$1922), "OK")</f>
        <v>OK</v>
      </c>
      <c r="F10" s="83" t="str">
        <f ca="1">IFERROR(LOOKUP(2, 1/((Validations_ext!$B$2:$B$1922=$B$2)*(Validations_ext!$C$2:$C$1922=$F6)), Validations_ext!$J$2:$J$1922), "OK")</f>
        <v>OK</v>
      </c>
      <c r="G10" s="85" t="str">
        <f ca="1">IFERROR(LOOKUP(2, 1/((Validations_ext!$B$2:$B$1922=$B$2)*(Validations_ext!$C$2:$C$1922=$G6)), Validations_ext!$J$2:$J$1922), "OK")</f>
        <v>OK</v>
      </c>
      <c r="H10" s="89" t="str">
        <f ca="1">IFERROR(LOOKUP(2, 1/((Validations_ext!$B$2:$B$1922=$B$2)*(Validations_ext!$C$2:$C$1922=$H6)), Validations_ext!$J$2:$J$1922), "OK")</f>
        <v>OK</v>
      </c>
    </row>
    <row r="11" spans="1:100" ht="31.5" customHeight="1">
      <c r="A11" s="2" t="s">
        <v>146</v>
      </c>
      <c r="B11" s="6"/>
      <c r="C11" s="97"/>
      <c r="D11" s="6"/>
      <c r="E11" s="4"/>
      <c r="F11" s="4"/>
      <c r="G11" s="4"/>
      <c r="H11" s="4"/>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C12" s="12"/>
      <c r="D12" s="12"/>
    </row>
    <row r="13" spans="1:100">
      <c r="B13" s="140"/>
      <c r="D13" s="140"/>
      <c r="F13" s="141"/>
    </row>
  </sheetData>
  <sheetProtection algorithmName="SHA-512" hashValue="7D1n9SdU7jnqh3HvwVFY50MoRNonbr677Og7SsYFDrHCgO6utRegHpqEXXFfnG21toLqxT/aujyq16Kmk3Gfzw==" saltValue="OaBbVxtedjhpYlOXnUsp7w==" spinCount="100000" sheet="1" objects="1" scenarios="1" formatColumns="0" formatRows="0" autoFilter="0"/>
  <mergeCells count="3">
    <mergeCell ref="B4:H4"/>
    <mergeCell ref="C2:H2"/>
    <mergeCell ref="A2:A3"/>
  </mergeCells>
  <phoneticPr fontId="4" type="noConversion"/>
  <conditionalFormatting sqref="B10:H10">
    <cfRule type="expression" dxfId="9" priority="2">
      <formula>ISNUMBER(SEARCH("error",B10))</formula>
    </cfRule>
  </conditionalFormatting>
  <conditionalFormatting sqref="B12:H12">
    <cfRule type="expression" dxfId="8" priority="1">
      <formula>MOD(ROW(),2)=0</formula>
    </cfRule>
  </conditionalFormatting>
  <dataValidations count="2">
    <dataValidation type="date" allowBlank="1" showDropDown="1" showInputMessage="1" showErrorMessage="1" error="Please enter a valid date in YYYY-MM-DD format" sqref="B11 D11" xr:uid="{F4A72A4E-A54C-4E9E-BC44-5B6B584E0D15}">
      <formula1>1</formula1>
      <formula2>82546</formula2>
    </dataValidation>
    <dataValidation type="whole" allowBlank="1" showDropDown="1" showInputMessage="1" showErrorMessage="1" error="Please enter a valid Integer" sqref="E11:H11" xr:uid="{AF0CAE43-F362-4C84-AFFF-139041E43411}">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1EB7D5D8-9209-4C0F-88AA-7E09EC5215FA}">
          <x14:formula1>
            <xm:f>Lists!$Y$2:$Y$3</xm:f>
          </x14:formula1>
          <xm:sqref>C11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61ADD-6873-4492-BC68-96FA5E07E659}">
  <sheetPr codeName="Sheet3"/>
  <dimension ref="A1:CV1000"/>
  <sheetViews>
    <sheetView zoomScale="80" zoomScaleNormal="80" workbookViewId="0">
      <selection activeCell="B11" sqref="B11"/>
    </sheetView>
  </sheetViews>
  <sheetFormatPr defaultColWidth="9.1796875" defaultRowHeight="14.5"/>
  <cols>
    <col min="1" max="1" width="21.54296875" style="93" customWidth="1"/>
    <col min="2" max="2" width="27.7265625" style="12" customWidth="1"/>
    <col min="3" max="4" width="27.7265625" style="93" customWidth="1"/>
    <col min="5" max="6" width="51.54296875" style="12" customWidth="1"/>
    <col min="7" max="16384" width="9.1796875" style="12"/>
  </cols>
  <sheetData>
    <row r="1" spans="1:100" s="54" customFormat="1" ht="2.25" customHeight="1">
      <c r="A1" s="51"/>
      <c r="B1" s="179"/>
      <c r="C1" s="180"/>
      <c r="D1" s="179"/>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row>
    <row r="2" spans="1:100" ht="75.75" customHeight="1">
      <c r="A2" s="170" t="s">
        <v>74</v>
      </c>
      <c r="B2" s="55" t="s">
        <v>147</v>
      </c>
      <c r="C2" s="177" t="s">
        <v>17</v>
      </c>
      <c r="D2" s="177"/>
      <c r="E2" s="177"/>
      <c r="F2" s="177"/>
      <c r="G2" s="13"/>
      <c r="H2" s="13"/>
      <c r="I2" s="13"/>
    </row>
    <row r="3" spans="1:100" s="57" customFormat="1" ht="76.5" customHeight="1">
      <c r="A3" s="170"/>
      <c r="B3" s="56"/>
    </row>
    <row r="4" spans="1:100" s="54" customFormat="1" ht="24" customHeight="1">
      <c r="A4" s="58" t="s">
        <v>76</v>
      </c>
      <c r="B4" s="174" t="s">
        <v>17</v>
      </c>
      <c r="C4" s="174"/>
      <c r="D4" s="175"/>
      <c r="E4" s="176"/>
      <c r="F4" s="181" t="s">
        <v>148</v>
      </c>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row>
    <row r="5" spans="1:100" s="13" customFormat="1" ht="78.75" customHeight="1">
      <c r="A5" s="3" t="s">
        <v>80</v>
      </c>
      <c r="B5" s="60" t="s">
        <v>149</v>
      </c>
      <c r="C5" s="60" t="s">
        <v>150</v>
      </c>
      <c r="D5" s="61" t="s">
        <v>151</v>
      </c>
      <c r="E5" s="65" t="s">
        <v>152</v>
      </c>
      <c r="F5" s="181"/>
    </row>
    <row r="6" spans="1:100" ht="21" customHeight="1">
      <c r="A6" s="3" t="s">
        <v>107</v>
      </c>
      <c r="B6" s="68" t="s">
        <v>108</v>
      </c>
      <c r="C6" s="69" t="s">
        <v>109</v>
      </c>
      <c r="D6" s="70" t="s">
        <v>110</v>
      </c>
      <c r="E6" s="74" t="s">
        <v>111</v>
      </c>
      <c r="F6" s="181"/>
    </row>
    <row r="7" spans="1:100" s="14" customFormat="1" ht="15" customHeight="1">
      <c r="A7" s="3" t="s">
        <v>137</v>
      </c>
      <c r="B7" s="76"/>
      <c r="C7" s="76"/>
      <c r="D7" s="77"/>
      <c r="E7" s="81"/>
      <c r="F7" s="181"/>
      <c r="G7" s="12"/>
      <c r="H7" s="12"/>
      <c r="I7" s="12"/>
      <c r="J7" s="12"/>
      <c r="K7" s="12"/>
    </row>
    <row r="8" spans="1:100" s="8" customFormat="1" ht="15" customHeight="1">
      <c r="A8" s="3" t="s">
        <v>138</v>
      </c>
      <c r="B8" s="98" t="s">
        <v>153</v>
      </c>
      <c r="C8" s="98" t="s">
        <v>154</v>
      </c>
      <c r="D8" s="99" t="s">
        <v>155</v>
      </c>
      <c r="E8" s="100" t="s">
        <v>139</v>
      </c>
      <c r="F8" s="181"/>
    </row>
    <row r="9" spans="1:100" s="8" customFormat="1" ht="20.149999999999999" customHeight="1">
      <c r="A9" s="7" t="s">
        <v>144</v>
      </c>
      <c r="B9" s="98"/>
      <c r="C9" s="98"/>
      <c r="D9" s="99"/>
      <c r="E9" s="100"/>
      <c r="F9" s="181"/>
    </row>
    <row r="10" spans="1:100" s="13" customFormat="1" ht="98.25" customHeight="1">
      <c r="A10" s="3" t="s">
        <v>145</v>
      </c>
      <c r="B10" s="101" t="str">
        <f>IFERROR(LOOKUP(2, 1/((Validations_ext!$B$2:$B$1922=$B$2)*(Validations_ext!$C$2:$C$1922=$B6)), Validations_ext!$J$2:$J$1922), "OK")</f>
        <v>OK</v>
      </c>
      <c r="C10" s="101" t="str">
        <f>IFERROR(LOOKUP(2, 1/((Validations_ext!$B$2:$B$1922=$B$2)*(Validations_ext!$C$2:$C$1922=$C6)), Validations_ext!$J$2:$J$1922), "OK")</f>
        <v>OK</v>
      </c>
      <c r="D10" s="102" t="str">
        <f>IFERROR(LOOKUP(2, 1/((Validations_ext!$B$2:$B$1922=$B$2)*(Validations_ext!$C$2:$C$1922=$D6)), Validations_ext!$J$2:$J$1922), "OK")</f>
        <v>OK</v>
      </c>
      <c r="E10" s="103" t="str">
        <f ca="1">IFERROR(LOOKUP(2, 1/((Validations_ext!$B$2:$B$1922=$B$2)*(Validations_ext!$C$2:$C$1922=$E6)), Validations_ext!$J$2:$J$1922), "OK")</f>
        <v>OK</v>
      </c>
      <c r="F10" s="181"/>
      <c r="G10" s="12"/>
      <c r="H10" s="12"/>
      <c r="I10" s="12"/>
      <c r="J10" s="12"/>
      <c r="K10" s="12"/>
      <c r="L10" s="12"/>
      <c r="M10" s="12"/>
      <c r="N10" s="12"/>
    </row>
    <row r="11" spans="1:100" ht="52.5" customHeight="1">
      <c r="A11" s="1" t="s">
        <v>146</v>
      </c>
      <c r="B11" s="97"/>
      <c r="C11" s="97"/>
      <c r="D11" s="97"/>
      <c r="E11" s="96"/>
      <c r="F11" s="104" t="str">
        <f ca="1">IF(OR(B11="",C11=""),"",IFERROR(VLOOKUP(B11,DataQualityDashboard!B:K,3,FALSE)&amp;": "&amp;INDEX(INDIRECT("'"&amp;B11&amp;"'!5:5"), MATCH(C11,INDIRECT("'"&amp;B11&amp;"'!6:6"),0)),"not available, please double-check your entries in C0010 and C0020"))</f>
        <v/>
      </c>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52.5" customHeight="1">
      <c r="A12" s="1" t="s">
        <v>146</v>
      </c>
      <c r="B12" s="97"/>
      <c r="C12" s="97"/>
      <c r="D12" s="97"/>
      <c r="E12" s="96"/>
      <c r="F12" s="104" t="str">
        <f ca="1">IF(OR(B12="",C12=""),"",IFERROR(VLOOKUP(B12,DataQualityDashboard!B:K,3,FALSE)&amp;": "&amp;INDEX(INDIRECT("'"&amp;B12&amp;"'!5:5"), MATCH(C12,INDIRECT("'"&amp;B12&amp;"'!6:6"),0)),"not available, please double-check your entries in C0010 and C0020"))</f>
        <v/>
      </c>
    </row>
    <row r="13" spans="1:100" ht="52.5" customHeight="1">
      <c r="A13" s="1" t="s">
        <v>146</v>
      </c>
      <c r="B13" s="97"/>
      <c r="C13" s="97"/>
      <c r="D13" s="97"/>
      <c r="E13" s="96"/>
      <c r="F13" s="104" t="str">
        <f ca="1">IF(OR(B13="",C13=""),"",IFERROR(VLOOKUP(B13,DataQualityDashboard!B:K,3,FALSE)&amp;": "&amp;INDEX(INDIRECT("'"&amp;B13&amp;"'!5:5"), MATCH(C13,INDIRECT("'"&amp;B13&amp;"'!6:6"),0)),"not available, please double-check your entries in C0010 and C0020"))</f>
        <v/>
      </c>
    </row>
    <row r="14" spans="1:100" ht="52.5" customHeight="1">
      <c r="A14" s="1" t="s">
        <v>146</v>
      </c>
      <c r="B14" s="97"/>
      <c r="C14" s="97"/>
      <c r="D14" s="97"/>
      <c r="E14" s="96"/>
      <c r="F14" s="104" t="str">
        <f ca="1">IF(OR(B14="",C14=""),"",IFERROR(VLOOKUP(B14,DataQualityDashboard!B:K,3,FALSE)&amp;": "&amp;INDEX(INDIRECT("'"&amp;B14&amp;"'!5:5"), MATCH(C14,INDIRECT("'"&amp;B14&amp;"'!6:6"),0)),"not available, please double-check your entries in C0010 and C0020"))</f>
        <v/>
      </c>
    </row>
    <row r="15" spans="1:100" ht="52.5" customHeight="1">
      <c r="A15" s="1" t="s">
        <v>146</v>
      </c>
      <c r="B15" s="97"/>
      <c r="C15" s="97"/>
      <c r="D15" s="97"/>
      <c r="E15" s="96"/>
      <c r="F15" s="104" t="str">
        <f ca="1">IF(OR(B15="",C15=""),"",IFERROR(VLOOKUP(B15,DataQualityDashboard!B:K,3,FALSE)&amp;": "&amp;INDEX(INDIRECT("'"&amp;B15&amp;"'!5:5"), MATCH(C15,INDIRECT("'"&amp;B15&amp;"'!6:6"),0)),"not available, please double-check your entries in C0010 and C0020"))</f>
        <v/>
      </c>
    </row>
    <row r="16" spans="1:100" ht="52.5" customHeight="1">
      <c r="A16" s="1" t="s">
        <v>146</v>
      </c>
      <c r="B16" s="97"/>
      <c r="C16" s="97"/>
      <c r="D16" s="97"/>
      <c r="E16" s="96"/>
      <c r="F16" s="104" t="str">
        <f ca="1">IF(OR(B16="",C16=""),"",IFERROR(VLOOKUP(B16,DataQualityDashboard!B:K,3,FALSE)&amp;": "&amp;INDEX(INDIRECT("'"&amp;B16&amp;"'!5:5"), MATCH(C16,INDIRECT("'"&amp;B16&amp;"'!6:6"),0)),"not available, please double-check your entries in C0010 and C0020"))</f>
        <v/>
      </c>
    </row>
    <row r="17" spans="1:6" ht="52.5" customHeight="1">
      <c r="A17" s="1" t="s">
        <v>146</v>
      </c>
      <c r="B17" s="97"/>
      <c r="C17" s="97"/>
      <c r="D17" s="97"/>
      <c r="E17" s="96"/>
      <c r="F17" s="104" t="str">
        <f ca="1">IF(OR(B17="",C17=""),"",IFERROR(VLOOKUP(B17,DataQualityDashboard!B:K,3,FALSE)&amp;": "&amp;INDEX(INDIRECT("'"&amp;B17&amp;"'!5:5"), MATCH(C17,INDIRECT("'"&amp;B17&amp;"'!6:6"),0)),"not available, please double-check your entries in C0010 and C0020"))</f>
        <v/>
      </c>
    </row>
    <row r="18" spans="1:6" ht="52.5" customHeight="1">
      <c r="A18" s="1" t="s">
        <v>146</v>
      </c>
      <c r="B18" s="97"/>
      <c r="C18" s="97"/>
      <c r="D18" s="97"/>
      <c r="E18" s="96"/>
      <c r="F18" s="104" t="str">
        <f ca="1">IF(OR(B18="",C18=""),"",IFERROR(VLOOKUP(B18,DataQualityDashboard!B:K,3,FALSE)&amp;": "&amp;INDEX(INDIRECT("'"&amp;B18&amp;"'!5:5"), MATCH(C18,INDIRECT("'"&amp;B18&amp;"'!6:6"),0)),"not available, please double-check your entries in C0010 and C0020"))</f>
        <v/>
      </c>
    </row>
    <row r="19" spans="1:6" ht="52.5" customHeight="1">
      <c r="A19" s="1" t="s">
        <v>146</v>
      </c>
      <c r="B19" s="97"/>
      <c r="C19" s="97"/>
      <c r="D19" s="97"/>
      <c r="E19" s="96"/>
      <c r="F19" s="104" t="str">
        <f ca="1">IF(OR(B19="",C19=""),"",IFERROR(VLOOKUP(B19,DataQualityDashboard!B:K,3,FALSE)&amp;": "&amp;INDEX(INDIRECT("'"&amp;B19&amp;"'!5:5"), MATCH(C19,INDIRECT("'"&amp;B19&amp;"'!6:6"),0)),"not available, please double-check your entries in C0010 and C0020"))</f>
        <v/>
      </c>
    </row>
    <row r="20" spans="1:6" ht="52.5" customHeight="1">
      <c r="A20" s="1" t="s">
        <v>146</v>
      </c>
      <c r="B20" s="97"/>
      <c r="C20" s="97"/>
      <c r="D20" s="97"/>
      <c r="E20" s="96"/>
      <c r="F20" s="104" t="str">
        <f ca="1">IF(OR(B20="",C20=""),"",IFERROR(VLOOKUP(B20,DataQualityDashboard!B:K,3,FALSE)&amp;": "&amp;INDEX(INDIRECT("'"&amp;B20&amp;"'!5:5"), MATCH(C20,INDIRECT("'"&amp;B20&amp;"'!6:6"),0)),"not available, please double-check your entries in C0010 and C0020"))</f>
        <v/>
      </c>
    </row>
    <row r="21" spans="1:6" ht="52.5" customHeight="1">
      <c r="A21" s="1" t="s">
        <v>146</v>
      </c>
      <c r="B21" s="97"/>
      <c r="C21" s="97"/>
      <c r="D21" s="97"/>
      <c r="E21" s="96"/>
      <c r="F21" s="104" t="str">
        <f ca="1">IF(OR(B21="",C21=""),"",IFERROR(VLOOKUP(B21,DataQualityDashboard!B:K,3,FALSE)&amp;": "&amp;INDEX(INDIRECT("'"&amp;B21&amp;"'!5:5"), MATCH(C21,INDIRECT("'"&amp;B21&amp;"'!6:6"),0)),"not available, please double-check your entries in C0010 and C0020"))</f>
        <v/>
      </c>
    </row>
    <row r="22" spans="1:6" ht="52.5" customHeight="1">
      <c r="A22" s="1" t="s">
        <v>146</v>
      </c>
      <c r="B22" s="97"/>
      <c r="C22" s="97"/>
      <c r="D22" s="97"/>
      <c r="E22" s="96"/>
      <c r="F22" s="104" t="str">
        <f ca="1">IF(OR(B22="",C22=""),"",IFERROR(VLOOKUP(B22,DataQualityDashboard!B:K,3,FALSE)&amp;": "&amp;INDEX(INDIRECT("'"&amp;B22&amp;"'!5:5"), MATCH(C22,INDIRECT("'"&amp;B22&amp;"'!6:6"),0)),"not available, please double-check your entries in C0010 and C0020"))</f>
        <v/>
      </c>
    </row>
    <row r="23" spans="1:6" ht="52.5" customHeight="1">
      <c r="A23" s="1" t="s">
        <v>146</v>
      </c>
      <c r="B23" s="97"/>
      <c r="C23" s="97"/>
      <c r="D23" s="97"/>
      <c r="E23" s="96"/>
      <c r="F23" s="104" t="str">
        <f ca="1">IF(OR(B23="",C23=""),"",IFERROR(VLOOKUP(B23,DataQualityDashboard!B:K,3,FALSE)&amp;": "&amp;INDEX(INDIRECT("'"&amp;B23&amp;"'!5:5"), MATCH(C23,INDIRECT("'"&amp;B23&amp;"'!6:6"),0)),"not available, please double-check your entries in C0010 and C0020"))</f>
        <v/>
      </c>
    </row>
    <row r="24" spans="1:6" ht="52.5" customHeight="1">
      <c r="A24" s="1" t="s">
        <v>146</v>
      </c>
      <c r="B24" s="97"/>
      <c r="C24" s="97"/>
      <c r="D24" s="97"/>
      <c r="E24" s="96"/>
      <c r="F24" s="104" t="str">
        <f ca="1">IF(OR(B24="",C24=""),"",IFERROR(VLOOKUP(B24,DataQualityDashboard!B:K,3,FALSE)&amp;": "&amp;INDEX(INDIRECT("'"&amp;B24&amp;"'!5:5"), MATCH(C24,INDIRECT("'"&amp;B24&amp;"'!6:6"),0)),"not available, please double-check your entries in C0010 and C0020"))</f>
        <v/>
      </c>
    </row>
    <row r="25" spans="1:6" ht="52.5" customHeight="1">
      <c r="A25" s="1" t="s">
        <v>146</v>
      </c>
      <c r="B25" s="97"/>
      <c r="C25" s="97"/>
      <c r="D25" s="97"/>
      <c r="E25" s="96"/>
      <c r="F25" s="104" t="str">
        <f ca="1">IF(OR(B25="",C25=""),"",IFERROR(VLOOKUP(B25,DataQualityDashboard!B:K,3,FALSE)&amp;": "&amp;INDEX(INDIRECT("'"&amp;B25&amp;"'!5:5"), MATCH(C25,INDIRECT("'"&amp;B25&amp;"'!6:6"),0)),"not available, please double-check your entries in C0010 and C0020"))</f>
        <v/>
      </c>
    </row>
    <row r="26" spans="1:6" ht="52.5" customHeight="1">
      <c r="A26" s="1" t="s">
        <v>146</v>
      </c>
      <c r="B26" s="97"/>
      <c r="C26" s="97"/>
      <c r="D26" s="97"/>
      <c r="E26" s="96"/>
      <c r="F26" s="104" t="str">
        <f ca="1">IF(OR(B26="",C26=""),"",IFERROR(VLOOKUP(B26,DataQualityDashboard!B:K,3,FALSE)&amp;": "&amp;INDEX(INDIRECT("'"&amp;B26&amp;"'!5:5"), MATCH(C26,INDIRECT("'"&amp;B26&amp;"'!6:6"),0)),"not available, please double-check your entries in C0010 and C0020"))</f>
        <v/>
      </c>
    </row>
    <row r="27" spans="1:6" ht="52.5" customHeight="1">
      <c r="A27" s="1" t="s">
        <v>146</v>
      </c>
      <c r="B27" s="97"/>
      <c r="C27" s="97"/>
      <c r="D27" s="97"/>
      <c r="E27" s="96"/>
      <c r="F27" s="104" t="str">
        <f ca="1">IF(OR(B27="",C27=""),"",IFERROR(VLOOKUP(B27,DataQualityDashboard!B:K,3,FALSE)&amp;": "&amp;INDEX(INDIRECT("'"&amp;B27&amp;"'!5:5"), MATCH(C27,INDIRECT("'"&amp;B27&amp;"'!6:6"),0)),"not available, please double-check your entries in C0010 and C0020"))</f>
        <v/>
      </c>
    </row>
    <row r="28" spans="1:6" ht="52.5" customHeight="1">
      <c r="A28" s="1" t="s">
        <v>146</v>
      </c>
      <c r="B28" s="97"/>
      <c r="C28" s="97"/>
      <c r="D28" s="97"/>
      <c r="E28" s="96"/>
      <c r="F28" s="104" t="str">
        <f ca="1">IF(OR(B28="",C28=""),"",IFERROR(VLOOKUP(B28,DataQualityDashboard!B:K,3,FALSE)&amp;": "&amp;INDEX(INDIRECT("'"&amp;B28&amp;"'!5:5"), MATCH(C28,INDIRECT("'"&amp;B28&amp;"'!6:6"),0)),"not available, please double-check your entries in C0010 and C0020"))</f>
        <v/>
      </c>
    </row>
    <row r="29" spans="1:6" ht="52.5" customHeight="1">
      <c r="A29" s="1" t="s">
        <v>146</v>
      </c>
      <c r="B29" s="97"/>
      <c r="C29" s="97"/>
      <c r="D29" s="97"/>
      <c r="E29" s="96"/>
      <c r="F29" s="104" t="str">
        <f ca="1">IF(OR(B29="",C29=""),"",IFERROR(VLOOKUP(B29,DataQualityDashboard!B:K,3,FALSE)&amp;": "&amp;INDEX(INDIRECT("'"&amp;B29&amp;"'!5:5"), MATCH(C29,INDIRECT("'"&amp;B29&amp;"'!6:6"),0)),"not available, please double-check your entries in C0010 and C0020"))</f>
        <v/>
      </c>
    </row>
    <row r="30" spans="1:6" ht="52.5" customHeight="1">
      <c r="A30" s="1" t="s">
        <v>146</v>
      </c>
      <c r="B30" s="97"/>
      <c r="C30" s="97"/>
      <c r="D30" s="97"/>
      <c r="E30" s="96"/>
      <c r="F30" s="104" t="str">
        <f ca="1">IF(OR(B30="",C30=""),"",IFERROR(VLOOKUP(B30,DataQualityDashboard!B:K,3,FALSE)&amp;": "&amp;INDEX(INDIRECT("'"&amp;B30&amp;"'!5:5"), MATCH(C30,INDIRECT("'"&amp;B30&amp;"'!6:6"),0)),"not available, please double-check your entries in C0010 and C0020"))</f>
        <v/>
      </c>
    </row>
    <row r="31" spans="1:6" ht="52.5" customHeight="1">
      <c r="A31" s="1" t="s">
        <v>146</v>
      </c>
      <c r="B31" s="97"/>
      <c r="C31" s="97"/>
      <c r="D31" s="97"/>
      <c r="E31" s="96"/>
      <c r="F31" s="104" t="str">
        <f ca="1">IF(OR(B31="",C31=""),"",IFERROR(VLOOKUP(B31,DataQualityDashboard!B:K,3,FALSE)&amp;": "&amp;INDEX(INDIRECT("'"&amp;B31&amp;"'!5:5"), MATCH(C31,INDIRECT("'"&amp;B31&amp;"'!6:6"),0)),"not available, please double-check your entries in C0010 and C0020"))</f>
        <v/>
      </c>
    </row>
    <row r="32" spans="1:6" ht="52.5" customHeight="1">
      <c r="A32" s="1" t="s">
        <v>146</v>
      </c>
      <c r="B32" s="97"/>
      <c r="C32" s="97"/>
      <c r="D32" s="97"/>
      <c r="E32" s="96"/>
      <c r="F32" s="104" t="str">
        <f ca="1">IF(OR(B32="",C32=""),"",IFERROR(VLOOKUP(B32,DataQualityDashboard!B:K,3,FALSE)&amp;": "&amp;INDEX(INDIRECT("'"&amp;B32&amp;"'!5:5"), MATCH(C32,INDIRECT("'"&amp;B32&amp;"'!6:6"),0)),"not available, please double-check your entries in C0010 and C0020"))</f>
        <v/>
      </c>
    </row>
    <row r="33" spans="1:6" ht="52.5" customHeight="1">
      <c r="A33" s="1" t="s">
        <v>146</v>
      </c>
      <c r="B33" s="97"/>
      <c r="C33" s="97"/>
      <c r="D33" s="97"/>
      <c r="E33" s="96"/>
      <c r="F33" s="104" t="str">
        <f ca="1">IF(OR(B33="",C33=""),"",IFERROR(VLOOKUP(B33,DataQualityDashboard!B:K,3,FALSE)&amp;": "&amp;INDEX(INDIRECT("'"&amp;B33&amp;"'!5:5"), MATCH(C33,INDIRECT("'"&amp;B33&amp;"'!6:6"),0)),"not available, please double-check your entries in C0010 and C0020"))</f>
        <v/>
      </c>
    </row>
    <row r="34" spans="1:6" ht="52.5" customHeight="1">
      <c r="A34" s="1" t="s">
        <v>146</v>
      </c>
      <c r="B34" s="97"/>
      <c r="C34" s="97"/>
      <c r="D34" s="97"/>
      <c r="E34" s="96"/>
      <c r="F34" s="104" t="str">
        <f ca="1">IF(OR(B34="",C34=""),"",IFERROR(VLOOKUP(B34,DataQualityDashboard!B:K,3,FALSE)&amp;": "&amp;INDEX(INDIRECT("'"&amp;B34&amp;"'!5:5"), MATCH(C34,INDIRECT("'"&amp;B34&amp;"'!6:6"),0)),"not available, please double-check your entries in C0010 and C0020"))</f>
        <v/>
      </c>
    </row>
    <row r="35" spans="1:6" ht="52.5" customHeight="1">
      <c r="A35" s="1" t="s">
        <v>146</v>
      </c>
      <c r="B35" s="97"/>
      <c r="C35" s="97"/>
      <c r="D35" s="97"/>
      <c r="E35" s="96"/>
      <c r="F35" s="104" t="str">
        <f ca="1">IF(OR(B35="",C35=""),"",IFERROR(VLOOKUP(B35,DataQualityDashboard!B:K,3,FALSE)&amp;": "&amp;INDEX(INDIRECT("'"&amp;B35&amp;"'!5:5"), MATCH(C35,INDIRECT("'"&amp;B35&amp;"'!6:6"),0)),"not available, please double-check your entries in C0010 and C0020"))</f>
        <v/>
      </c>
    </row>
    <row r="36" spans="1:6" ht="52.5" customHeight="1">
      <c r="A36" s="1" t="s">
        <v>146</v>
      </c>
      <c r="B36" s="97"/>
      <c r="C36" s="97"/>
      <c r="D36" s="97"/>
      <c r="E36" s="96"/>
      <c r="F36" s="104" t="str">
        <f ca="1">IF(OR(B36="",C36=""),"",IFERROR(VLOOKUP(B36,DataQualityDashboard!B:K,3,FALSE)&amp;": "&amp;INDEX(INDIRECT("'"&amp;B36&amp;"'!5:5"), MATCH(C36,INDIRECT("'"&amp;B36&amp;"'!6:6"),0)),"not available, please double-check your entries in C0010 and C0020"))</f>
        <v/>
      </c>
    </row>
    <row r="37" spans="1:6" ht="52.5" customHeight="1">
      <c r="A37" s="1" t="s">
        <v>146</v>
      </c>
      <c r="B37" s="97"/>
      <c r="C37" s="97"/>
      <c r="D37" s="97"/>
      <c r="E37" s="96"/>
      <c r="F37" s="104" t="str">
        <f ca="1">IF(OR(B37="",C37=""),"",IFERROR(VLOOKUP(B37,DataQualityDashboard!B:K,3,FALSE)&amp;": "&amp;INDEX(INDIRECT("'"&amp;B37&amp;"'!5:5"), MATCH(C37,INDIRECT("'"&amp;B37&amp;"'!6:6"),0)),"not available, please double-check your entries in C0010 and C0020"))</f>
        <v/>
      </c>
    </row>
    <row r="38" spans="1:6" ht="52.5" customHeight="1">
      <c r="A38" s="1" t="s">
        <v>146</v>
      </c>
      <c r="B38" s="97"/>
      <c r="C38" s="97"/>
      <c r="D38" s="97"/>
      <c r="E38" s="96"/>
      <c r="F38" s="104" t="str">
        <f ca="1">IF(OR(B38="",C38=""),"",IFERROR(VLOOKUP(B38,DataQualityDashboard!B:K,3,FALSE)&amp;": "&amp;INDEX(INDIRECT("'"&amp;B38&amp;"'!5:5"), MATCH(C38,INDIRECT("'"&amp;B38&amp;"'!6:6"),0)),"not available, please double-check your entries in C0010 and C0020"))</f>
        <v/>
      </c>
    </row>
    <row r="39" spans="1:6" ht="52.5" customHeight="1">
      <c r="A39" s="1" t="s">
        <v>146</v>
      </c>
      <c r="B39" s="97"/>
      <c r="C39" s="97"/>
      <c r="D39" s="97"/>
      <c r="E39" s="96"/>
      <c r="F39" s="104" t="str">
        <f ca="1">IF(OR(B39="",C39=""),"",IFERROR(VLOOKUP(B39,DataQualityDashboard!B:K,3,FALSE)&amp;": "&amp;INDEX(INDIRECT("'"&amp;B39&amp;"'!5:5"), MATCH(C39,INDIRECT("'"&amp;B39&amp;"'!6:6"),0)),"not available, please double-check your entries in C0010 and C0020"))</f>
        <v/>
      </c>
    </row>
    <row r="40" spans="1:6" ht="52.5" customHeight="1">
      <c r="A40" s="1" t="s">
        <v>146</v>
      </c>
      <c r="B40" s="97"/>
      <c r="C40" s="97"/>
      <c r="D40" s="97"/>
      <c r="E40" s="96"/>
      <c r="F40" s="104" t="str">
        <f ca="1">IF(OR(B40="",C40=""),"",IFERROR(VLOOKUP(B40,DataQualityDashboard!B:K,3,FALSE)&amp;": "&amp;INDEX(INDIRECT("'"&amp;B40&amp;"'!5:5"), MATCH(C40,INDIRECT("'"&amp;B40&amp;"'!6:6"),0)),"not available, please double-check your entries in C0010 and C0020"))</f>
        <v/>
      </c>
    </row>
    <row r="41" spans="1:6" ht="52.5" customHeight="1">
      <c r="A41" s="1" t="s">
        <v>146</v>
      </c>
      <c r="B41" s="97"/>
      <c r="C41" s="97"/>
      <c r="D41" s="97"/>
      <c r="E41" s="96"/>
      <c r="F41" s="104" t="str">
        <f ca="1">IF(OR(B41="",C41=""),"",IFERROR(VLOOKUP(B41,DataQualityDashboard!B:K,3,FALSE)&amp;": "&amp;INDEX(INDIRECT("'"&amp;B41&amp;"'!5:5"), MATCH(C41,INDIRECT("'"&amp;B41&amp;"'!6:6"),0)),"not available, please double-check your entries in C0010 and C0020"))</f>
        <v/>
      </c>
    </row>
    <row r="42" spans="1:6" ht="52.5" customHeight="1">
      <c r="A42" s="1" t="s">
        <v>146</v>
      </c>
      <c r="B42" s="97"/>
      <c r="C42" s="97"/>
      <c r="D42" s="97"/>
      <c r="E42" s="96"/>
      <c r="F42" s="104" t="str">
        <f ca="1">IF(OR(B42="",C42=""),"",IFERROR(VLOOKUP(B42,DataQualityDashboard!B:K,3,FALSE)&amp;": "&amp;INDEX(INDIRECT("'"&amp;B42&amp;"'!5:5"), MATCH(C42,INDIRECT("'"&amp;B42&amp;"'!6:6"),0)),"not available, please double-check your entries in C0010 and C0020"))</f>
        <v/>
      </c>
    </row>
    <row r="43" spans="1:6" ht="52.5" customHeight="1">
      <c r="A43" s="1" t="s">
        <v>146</v>
      </c>
      <c r="B43" s="97"/>
      <c r="C43" s="97"/>
      <c r="D43" s="97"/>
      <c r="E43" s="96"/>
      <c r="F43" s="104" t="str">
        <f ca="1">IF(OR(B43="",C43=""),"",IFERROR(VLOOKUP(B43,DataQualityDashboard!B:K,3,FALSE)&amp;": "&amp;INDEX(INDIRECT("'"&amp;B43&amp;"'!5:5"), MATCH(C43,INDIRECT("'"&amp;B43&amp;"'!6:6"),0)),"not available, please double-check your entries in C0010 and C0020"))</f>
        <v/>
      </c>
    </row>
    <row r="44" spans="1:6" ht="52.5" customHeight="1">
      <c r="A44" s="1" t="s">
        <v>146</v>
      </c>
      <c r="B44" s="97"/>
      <c r="C44" s="97"/>
      <c r="D44" s="97"/>
      <c r="E44" s="96"/>
      <c r="F44" s="104" t="str">
        <f ca="1">IF(OR(B44="",C44=""),"",IFERROR(VLOOKUP(B44,DataQualityDashboard!B:K,3,FALSE)&amp;": "&amp;INDEX(INDIRECT("'"&amp;B44&amp;"'!5:5"), MATCH(C44,INDIRECT("'"&amp;B44&amp;"'!6:6"),0)),"not available, please double-check your entries in C0010 and C0020"))</f>
        <v/>
      </c>
    </row>
    <row r="45" spans="1:6" ht="52.5" customHeight="1">
      <c r="A45" s="1" t="s">
        <v>146</v>
      </c>
      <c r="B45" s="97"/>
      <c r="C45" s="97"/>
      <c r="D45" s="97"/>
      <c r="E45" s="96"/>
      <c r="F45" s="104" t="str">
        <f ca="1">IF(OR(B45="",C45=""),"",IFERROR(VLOOKUP(B45,DataQualityDashboard!B:K,3,FALSE)&amp;": "&amp;INDEX(INDIRECT("'"&amp;B45&amp;"'!5:5"), MATCH(C45,INDIRECT("'"&amp;B45&amp;"'!6:6"),0)),"not available, please double-check your entries in C0010 and C0020"))</f>
        <v/>
      </c>
    </row>
    <row r="46" spans="1:6" ht="52.5" customHeight="1">
      <c r="A46" s="1" t="s">
        <v>146</v>
      </c>
      <c r="B46" s="97"/>
      <c r="C46" s="97"/>
      <c r="D46" s="97"/>
      <c r="E46" s="96"/>
      <c r="F46" s="104" t="str">
        <f ca="1">IF(OR(B46="",C46=""),"",IFERROR(VLOOKUP(B46,DataQualityDashboard!B:K,3,FALSE)&amp;": "&amp;INDEX(INDIRECT("'"&amp;B46&amp;"'!5:5"), MATCH(C46,INDIRECT("'"&amp;B46&amp;"'!6:6"),0)),"not available, please double-check your entries in C0010 and C0020"))</f>
        <v/>
      </c>
    </row>
    <row r="47" spans="1:6" ht="52.5" customHeight="1">
      <c r="A47" s="1" t="s">
        <v>146</v>
      </c>
      <c r="B47" s="97"/>
      <c r="C47" s="97"/>
      <c r="D47" s="97"/>
      <c r="E47" s="96"/>
      <c r="F47" s="104" t="str">
        <f ca="1">IF(OR(B47="",C47=""),"",IFERROR(VLOOKUP(B47,DataQualityDashboard!B:K,3,FALSE)&amp;": "&amp;INDEX(INDIRECT("'"&amp;B47&amp;"'!5:5"), MATCH(C47,INDIRECT("'"&amp;B47&amp;"'!6:6"),0)),"not available, please double-check your entries in C0010 and C0020"))</f>
        <v/>
      </c>
    </row>
    <row r="48" spans="1:6" ht="52.5" customHeight="1">
      <c r="A48" s="1" t="s">
        <v>146</v>
      </c>
      <c r="B48" s="97"/>
      <c r="C48" s="97"/>
      <c r="D48" s="97"/>
      <c r="E48" s="96"/>
      <c r="F48" s="104" t="str">
        <f ca="1">IF(OR(B48="",C48=""),"",IFERROR(VLOOKUP(B48,DataQualityDashboard!B:K,3,FALSE)&amp;": "&amp;INDEX(INDIRECT("'"&amp;B48&amp;"'!5:5"), MATCH(C48,INDIRECT("'"&amp;B48&amp;"'!6:6"),0)),"not available, please double-check your entries in C0010 and C0020"))</f>
        <v/>
      </c>
    </row>
    <row r="49" spans="1:6" ht="52.5" customHeight="1">
      <c r="A49" s="1" t="s">
        <v>146</v>
      </c>
      <c r="B49" s="97"/>
      <c r="C49" s="97"/>
      <c r="D49" s="97"/>
      <c r="E49" s="96"/>
      <c r="F49" s="104" t="str">
        <f ca="1">IF(OR(B49="",C49=""),"",IFERROR(VLOOKUP(B49,DataQualityDashboard!B:K,3,FALSE)&amp;": "&amp;INDEX(INDIRECT("'"&amp;B49&amp;"'!5:5"), MATCH(C49,INDIRECT("'"&amp;B49&amp;"'!6:6"),0)),"not available, please double-check your entries in C0010 and C0020"))</f>
        <v/>
      </c>
    </row>
    <row r="50" spans="1:6" ht="52.5" customHeight="1">
      <c r="A50" s="1" t="s">
        <v>146</v>
      </c>
      <c r="B50" s="97"/>
      <c r="C50" s="97"/>
      <c r="D50" s="97"/>
      <c r="E50" s="96"/>
      <c r="F50" s="104" t="str">
        <f ca="1">IF(OR(B50="",C50=""),"",IFERROR(VLOOKUP(B50,DataQualityDashboard!B:K,3,FALSE)&amp;": "&amp;INDEX(INDIRECT("'"&amp;B50&amp;"'!5:5"), MATCH(C50,INDIRECT("'"&amp;B50&amp;"'!6:6"),0)),"not available, please double-check your entries in C0010 and C0020"))</f>
        <v/>
      </c>
    </row>
    <row r="51" spans="1:6" ht="52.5" customHeight="1">
      <c r="A51" s="1" t="s">
        <v>146</v>
      </c>
      <c r="B51" s="97"/>
      <c r="C51" s="97"/>
      <c r="D51" s="97"/>
      <c r="E51" s="96"/>
      <c r="F51" s="104" t="str">
        <f ca="1">IF(OR(B51="",C51=""),"",IFERROR(VLOOKUP(B51,DataQualityDashboard!B:K,3,FALSE)&amp;": "&amp;INDEX(INDIRECT("'"&amp;B51&amp;"'!5:5"), MATCH(C51,INDIRECT("'"&amp;B51&amp;"'!6:6"),0)),"not available, please double-check your entries in C0010 and C0020"))</f>
        <v/>
      </c>
    </row>
    <row r="52" spans="1:6" ht="52.5" customHeight="1">
      <c r="A52" s="1" t="s">
        <v>146</v>
      </c>
      <c r="B52" s="97"/>
      <c r="C52" s="97"/>
      <c r="D52" s="97"/>
      <c r="E52" s="96"/>
      <c r="F52" s="104" t="str">
        <f ca="1">IF(OR(B52="",C52=""),"",IFERROR(VLOOKUP(B52,DataQualityDashboard!B:K,3,FALSE)&amp;": "&amp;INDEX(INDIRECT("'"&amp;B52&amp;"'!5:5"), MATCH(C52,INDIRECT("'"&amp;B52&amp;"'!6:6"),0)),"not available, please double-check your entries in C0010 and C0020"))</f>
        <v/>
      </c>
    </row>
    <row r="53" spans="1:6" ht="52.5" customHeight="1">
      <c r="A53" s="1" t="s">
        <v>146</v>
      </c>
      <c r="B53" s="97"/>
      <c r="C53" s="97"/>
      <c r="D53" s="97"/>
      <c r="E53" s="96"/>
      <c r="F53" s="104" t="str">
        <f ca="1">IF(OR(B53="",C53=""),"",IFERROR(VLOOKUP(B53,DataQualityDashboard!B:K,3,FALSE)&amp;": "&amp;INDEX(INDIRECT("'"&amp;B53&amp;"'!5:5"), MATCH(C53,INDIRECT("'"&amp;B53&amp;"'!6:6"),0)),"not available, please double-check your entries in C0010 and C0020"))</f>
        <v/>
      </c>
    </row>
    <row r="54" spans="1:6" ht="52.5" customHeight="1">
      <c r="A54" s="1" t="s">
        <v>146</v>
      </c>
      <c r="B54" s="97"/>
      <c r="C54" s="97"/>
      <c r="D54" s="97"/>
      <c r="E54" s="96"/>
      <c r="F54" s="104" t="str">
        <f ca="1">IF(OR(B54="",C54=""),"",IFERROR(VLOOKUP(B54,DataQualityDashboard!B:K,3,FALSE)&amp;": "&amp;INDEX(INDIRECT("'"&amp;B54&amp;"'!5:5"), MATCH(C54,INDIRECT("'"&amp;B54&amp;"'!6:6"),0)),"not available, please double-check your entries in C0010 and C0020"))</f>
        <v/>
      </c>
    </row>
    <row r="55" spans="1:6" ht="52.5" customHeight="1">
      <c r="A55" s="1" t="s">
        <v>146</v>
      </c>
      <c r="B55" s="97"/>
      <c r="C55" s="97"/>
      <c r="D55" s="97"/>
      <c r="E55" s="96"/>
      <c r="F55" s="104" t="str">
        <f ca="1">IF(OR(B55="",C55=""),"",IFERROR(VLOOKUP(B55,DataQualityDashboard!B:K,3,FALSE)&amp;": "&amp;INDEX(INDIRECT("'"&amp;B55&amp;"'!5:5"), MATCH(C55,INDIRECT("'"&amp;B55&amp;"'!6:6"),0)),"not available, please double-check your entries in C0010 and C0020"))</f>
        <v/>
      </c>
    </row>
    <row r="56" spans="1:6" ht="52.5" customHeight="1">
      <c r="A56" s="1" t="s">
        <v>146</v>
      </c>
      <c r="B56" s="97"/>
      <c r="C56" s="97"/>
      <c r="D56" s="97"/>
      <c r="E56" s="96"/>
      <c r="F56" s="104" t="str">
        <f ca="1">IF(OR(B56="",C56=""),"",IFERROR(VLOOKUP(B56,DataQualityDashboard!B:K,3,FALSE)&amp;": "&amp;INDEX(INDIRECT("'"&amp;B56&amp;"'!5:5"), MATCH(C56,INDIRECT("'"&amp;B56&amp;"'!6:6"),0)),"not available, please double-check your entries in C0010 and C0020"))</f>
        <v/>
      </c>
    </row>
    <row r="57" spans="1:6" ht="52.5" customHeight="1">
      <c r="A57" s="1" t="s">
        <v>146</v>
      </c>
      <c r="B57" s="97"/>
      <c r="C57" s="97"/>
      <c r="D57" s="97"/>
      <c r="E57" s="96"/>
      <c r="F57" s="104" t="str">
        <f ca="1">IF(OR(B57="",C57=""),"",IFERROR(VLOOKUP(B57,DataQualityDashboard!B:K,3,FALSE)&amp;": "&amp;INDEX(INDIRECT("'"&amp;B57&amp;"'!5:5"), MATCH(C57,INDIRECT("'"&amp;B57&amp;"'!6:6"),0)),"not available, please double-check your entries in C0010 and C0020"))</f>
        <v/>
      </c>
    </row>
    <row r="58" spans="1:6" ht="52.5" customHeight="1">
      <c r="A58" s="1" t="s">
        <v>146</v>
      </c>
      <c r="B58" s="97"/>
      <c r="C58" s="97"/>
      <c r="D58" s="97"/>
      <c r="E58" s="96"/>
      <c r="F58" s="104" t="str">
        <f ca="1">IF(OR(B58="",C58=""),"",IFERROR(VLOOKUP(B58,DataQualityDashboard!B:K,3,FALSE)&amp;": "&amp;INDEX(INDIRECT("'"&amp;B58&amp;"'!5:5"), MATCH(C58,INDIRECT("'"&amp;B58&amp;"'!6:6"),0)),"not available, please double-check your entries in C0010 and C0020"))</f>
        <v/>
      </c>
    </row>
    <row r="59" spans="1:6" ht="52.5" customHeight="1">
      <c r="A59" s="1" t="s">
        <v>146</v>
      </c>
      <c r="B59" s="97"/>
      <c r="C59" s="97"/>
      <c r="D59" s="97"/>
      <c r="E59" s="96"/>
      <c r="F59" s="104" t="str">
        <f ca="1">IF(OR(B59="",C59=""),"",IFERROR(VLOOKUP(B59,DataQualityDashboard!B:K,3,FALSE)&amp;": "&amp;INDEX(INDIRECT("'"&amp;B59&amp;"'!5:5"), MATCH(C59,INDIRECT("'"&amp;B59&amp;"'!6:6"),0)),"not available, please double-check your entries in C0010 and C0020"))</f>
        <v/>
      </c>
    </row>
    <row r="60" spans="1:6" ht="52.5" customHeight="1">
      <c r="A60" s="1" t="s">
        <v>146</v>
      </c>
      <c r="B60" s="97"/>
      <c r="C60" s="97"/>
      <c r="D60" s="97"/>
      <c r="E60" s="96"/>
      <c r="F60" s="104" t="str">
        <f ca="1">IF(OR(B60="",C60=""),"",IFERROR(VLOOKUP(B60,DataQualityDashboard!B:K,3,FALSE)&amp;": "&amp;INDEX(INDIRECT("'"&amp;B60&amp;"'!5:5"), MATCH(C60,INDIRECT("'"&amp;B60&amp;"'!6:6"),0)),"not available, please double-check your entries in C0010 and C0020"))</f>
        <v/>
      </c>
    </row>
    <row r="61" spans="1:6" ht="52.5" customHeight="1">
      <c r="A61" s="1" t="s">
        <v>146</v>
      </c>
      <c r="B61" s="97"/>
      <c r="C61" s="97"/>
      <c r="D61" s="97"/>
      <c r="E61" s="96"/>
      <c r="F61" s="104" t="str">
        <f ca="1">IF(OR(B61="",C61=""),"",IFERROR(VLOOKUP(B61,DataQualityDashboard!B:K,3,FALSE)&amp;": "&amp;INDEX(INDIRECT("'"&amp;B61&amp;"'!5:5"), MATCH(C61,INDIRECT("'"&amp;B61&amp;"'!6:6"),0)),"not available, please double-check your entries in C0010 and C0020"))</f>
        <v/>
      </c>
    </row>
    <row r="62" spans="1:6" ht="52.5" customHeight="1">
      <c r="A62" s="1" t="s">
        <v>146</v>
      </c>
      <c r="B62" s="97"/>
      <c r="C62" s="97"/>
      <c r="D62" s="97"/>
      <c r="E62" s="96"/>
      <c r="F62" s="104" t="str">
        <f ca="1">IF(OR(B62="",C62=""),"",IFERROR(VLOOKUP(B62,DataQualityDashboard!B:K,3,FALSE)&amp;": "&amp;INDEX(INDIRECT("'"&amp;B62&amp;"'!5:5"), MATCH(C62,INDIRECT("'"&amp;B62&amp;"'!6:6"),0)),"not available, please double-check your entries in C0010 and C0020"))</f>
        <v/>
      </c>
    </row>
    <row r="63" spans="1:6" ht="52.5" customHeight="1">
      <c r="A63" s="1" t="s">
        <v>146</v>
      </c>
      <c r="B63" s="97"/>
      <c r="C63" s="97"/>
      <c r="D63" s="97"/>
      <c r="E63" s="96"/>
      <c r="F63" s="104" t="str">
        <f ca="1">IF(OR(B63="",C63=""),"",IFERROR(VLOOKUP(B63,DataQualityDashboard!B:K,3,FALSE)&amp;": "&amp;INDEX(INDIRECT("'"&amp;B63&amp;"'!5:5"), MATCH(C63,INDIRECT("'"&amp;B63&amp;"'!6:6"),0)),"not available, please double-check your entries in C0010 and C0020"))</f>
        <v/>
      </c>
    </row>
    <row r="64" spans="1:6" ht="52.5" customHeight="1">
      <c r="A64" s="1" t="s">
        <v>146</v>
      </c>
      <c r="B64" s="97"/>
      <c r="C64" s="97"/>
      <c r="D64" s="97"/>
      <c r="E64" s="96"/>
      <c r="F64" s="104" t="str">
        <f ca="1">IF(OR(B64="",C64=""),"",IFERROR(VLOOKUP(B64,DataQualityDashboard!B:K,3,FALSE)&amp;": "&amp;INDEX(INDIRECT("'"&amp;B64&amp;"'!5:5"), MATCH(C64,INDIRECT("'"&amp;B64&amp;"'!6:6"),0)),"not available, please double-check your entries in C0010 and C0020"))</f>
        <v/>
      </c>
    </row>
    <row r="65" spans="1:6" ht="52.5" customHeight="1">
      <c r="A65" s="1" t="s">
        <v>146</v>
      </c>
      <c r="B65" s="97"/>
      <c r="C65" s="97"/>
      <c r="D65" s="97"/>
      <c r="E65" s="96"/>
      <c r="F65" s="104" t="str">
        <f ca="1">IF(OR(B65="",C65=""),"",IFERROR(VLOOKUP(B65,DataQualityDashboard!B:K,3,FALSE)&amp;": "&amp;INDEX(INDIRECT("'"&amp;B65&amp;"'!5:5"), MATCH(C65,INDIRECT("'"&amp;B65&amp;"'!6:6"),0)),"not available, please double-check your entries in C0010 and C0020"))</f>
        <v/>
      </c>
    </row>
    <row r="66" spans="1:6" ht="52.5" customHeight="1">
      <c r="A66" s="1" t="s">
        <v>146</v>
      </c>
      <c r="B66" s="97"/>
      <c r="C66" s="97"/>
      <c r="D66" s="97"/>
      <c r="E66" s="96"/>
      <c r="F66" s="104" t="str">
        <f ca="1">IF(OR(B66="",C66=""),"",IFERROR(VLOOKUP(B66,DataQualityDashboard!B:K,3,FALSE)&amp;": "&amp;INDEX(INDIRECT("'"&amp;B66&amp;"'!5:5"), MATCH(C66,INDIRECT("'"&amp;B66&amp;"'!6:6"),0)),"not available, please double-check your entries in C0010 and C0020"))</f>
        <v/>
      </c>
    </row>
    <row r="67" spans="1:6" ht="52.5" customHeight="1">
      <c r="A67" s="1" t="s">
        <v>146</v>
      </c>
      <c r="B67" s="97"/>
      <c r="C67" s="97"/>
      <c r="D67" s="97"/>
      <c r="E67" s="96"/>
      <c r="F67" s="104" t="str">
        <f ca="1">IF(OR(B67="",C67=""),"",IFERROR(VLOOKUP(B67,DataQualityDashboard!B:K,3,FALSE)&amp;": "&amp;INDEX(INDIRECT("'"&amp;B67&amp;"'!5:5"), MATCH(C67,INDIRECT("'"&amp;B67&amp;"'!6:6"),0)),"not available, please double-check your entries in C0010 and C0020"))</f>
        <v/>
      </c>
    </row>
    <row r="68" spans="1:6" ht="52.5" customHeight="1">
      <c r="A68" s="1" t="s">
        <v>146</v>
      </c>
      <c r="B68" s="97"/>
      <c r="C68" s="97"/>
      <c r="D68" s="97"/>
      <c r="E68" s="96"/>
      <c r="F68" s="104" t="str">
        <f ca="1">IF(OR(B68="",C68=""),"",IFERROR(VLOOKUP(B68,DataQualityDashboard!B:K,3,FALSE)&amp;": "&amp;INDEX(INDIRECT("'"&amp;B68&amp;"'!5:5"), MATCH(C68,INDIRECT("'"&amp;B68&amp;"'!6:6"),0)),"not available, please double-check your entries in C0010 and C0020"))</f>
        <v/>
      </c>
    </row>
    <row r="69" spans="1:6" ht="52.5" customHeight="1">
      <c r="A69" s="1" t="s">
        <v>146</v>
      </c>
      <c r="B69" s="97"/>
      <c r="C69" s="97"/>
      <c r="D69" s="97"/>
      <c r="E69" s="96"/>
      <c r="F69" s="104" t="str">
        <f ca="1">IF(OR(B69="",C69=""),"",IFERROR(VLOOKUP(B69,DataQualityDashboard!B:K,3,FALSE)&amp;": "&amp;INDEX(INDIRECT("'"&amp;B69&amp;"'!5:5"), MATCH(C69,INDIRECT("'"&amp;B69&amp;"'!6:6"),0)),"not available, please double-check your entries in C0010 and C0020"))</f>
        <v/>
      </c>
    </row>
    <row r="70" spans="1:6" ht="52.5" customHeight="1">
      <c r="A70" s="1" t="s">
        <v>146</v>
      </c>
      <c r="B70" s="97"/>
      <c r="C70" s="97"/>
      <c r="D70" s="97"/>
      <c r="E70" s="96"/>
      <c r="F70" s="104" t="str">
        <f ca="1">IF(OR(B70="",C70=""),"",IFERROR(VLOOKUP(B70,DataQualityDashboard!B:K,3,FALSE)&amp;": "&amp;INDEX(INDIRECT("'"&amp;B70&amp;"'!5:5"), MATCH(C70,INDIRECT("'"&amp;B70&amp;"'!6:6"),0)),"not available, please double-check your entries in C0010 and C0020"))</f>
        <v/>
      </c>
    </row>
    <row r="71" spans="1:6" ht="52.5" customHeight="1">
      <c r="A71" s="1" t="s">
        <v>146</v>
      </c>
      <c r="B71" s="97"/>
      <c r="C71" s="97"/>
      <c r="D71" s="97"/>
      <c r="E71" s="96"/>
      <c r="F71" s="104" t="str">
        <f ca="1">IF(OR(B71="",C71=""),"",IFERROR(VLOOKUP(B71,DataQualityDashboard!B:K,3,FALSE)&amp;": "&amp;INDEX(INDIRECT("'"&amp;B71&amp;"'!5:5"), MATCH(C71,INDIRECT("'"&amp;B71&amp;"'!6:6"),0)),"not available, please double-check your entries in C0010 and C0020"))</f>
        <v/>
      </c>
    </row>
    <row r="72" spans="1:6" ht="52.5" customHeight="1">
      <c r="A72" s="1" t="s">
        <v>146</v>
      </c>
      <c r="B72" s="97"/>
      <c r="C72" s="97"/>
      <c r="D72" s="97"/>
      <c r="E72" s="96"/>
      <c r="F72" s="104" t="str">
        <f ca="1">IF(OR(B72="",C72=""),"",IFERROR(VLOOKUP(B72,DataQualityDashboard!B:K,3,FALSE)&amp;": "&amp;INDEX(INDIRECT("'"&amp;B72&amp;"'!5:5"), MATCH(C72,INDIRECT("'"&amp;B72&amp;"'!6:6"),0)),"not available, please double-check your entries in C0010 and C0020"))</f>
        <v/>
      </c>
    </row>
    <row r="73" spans="1:6" ht="52.5" customHeight="1">
      <c r="A73" s="1" t="s">
        <v>146</v>
      </c>
      <c r="B73" s="97"/>
      <c r="C73" s="97"/>
      <c r="D73" s="97"/>
      <c r="E73" s="96"/>
      <c r="F73" s="104" t="str">
        <f ca="1">IF(OR(B73="",C73=""),"",IFERROR(VLOOKUP(B73,DataQualityDashboard!B:K,3,FALSE)&amp;": "&amp;INDEX(INDIRECT("'"&amp;B73&amp;"'!5:5"), MATCH(C73,INDIRECT("'"&amp;B73&amp;"'!6:6"),0)),"not available, please double-check your entries in C0010 and C0020"))</f>
        <v/>
      </c>
    </row>
    <row r="74" spans="1:6" ht="52.5" customHeight="1">
      <c r="A74" s="1" t="s">
        <v>146</v>
      </c>
      <c r="B74" s="97"/>
      <c r="C74" s="97"/>
      <c r="D74" s="97"/>
      <c r="E74" s="96"/>
      <c r="F74" s="104" t="str">
        <f ca="1">IF(OR(B74="",C74=""),"",IFERROR(VLOOKUP(B74,DataQualityDashboard!B:K,3,FALSE)&amp;": "&amp;INDEX(INDIRECT("'"&amp;B74&amp;"'!5:5"), MATCH(C74,INDIRECT("'"&amp;B74&amp;"'!6:6"),0)),"not available, please double-check your entries in C0010 and C0020"))</f>
        <v/>
      </c>
    </row>
    <row r="75" spans="1:6" ht="52.5" customHeight="1">
      <c r="A75" s="1" t="s">
        <v>146</v>
      </c>
      <c r="B75" s="97"/>
      <c r="C75" s="97"/>
      <c r="D75" s="97"/>
      <c r="E75" s="96"/>
      <c r="F75" s="104" t="str">
        <f ca="1">IF(OR(B75="",C75=""),"",IFERROR(VLOOKUP(B75,DataQualityDashboard!B:K,3,FALSE)&amp;": "&amp;INDEX(INDIRECT("'"&amp;B75&amp;"'!5:5"), MATCH(C75,INDIRECT("'"&amp;B75&amp;"'!6:6"),0)),"not available, please double-check your entries in C0010 and C0020"))</f>
        <v/>
      </c>
    </row>
    <row r="76" spans="1:6" ht="52.5" customHeight="1">
      <c r="A76" s="1" t="s">
        <v>146</v>
      </c>
      <c r="B76" s="97"/>
      <c r="C76" s="97"/>
      <c r="D76" s="97"/>
      <c r="E76" s="96"/>
      <c r="F76" s="104" t="str">
        <f ca="1">IF(OR(B76="",C76=""),"",IFERROR(VLOOKUP(B76,DataQualityDashboard!B:K,3,FALSE)&amp;": "&amp;INDEX(INDIRECT("'"&amp;B76&amp;"'!5:5"), MATCH(C76,INDIRECT("'"&amp;B76&amp;"'!6:6"),0)),"not available, please double-check your entries in C0010 and C0020"))</f>
        <v/>
      </c>
    </row>
    <row r="77" spans="1:6" ht="52.5" customHeight="1">
      <c r="A77" s="1" t="s">
        <v>146</v>
      </c>
      <c r="B77" s="97"/>
      <c r="C77" s="97"/>
      <c r="D77" s="97"/>
      <c r="E77" s="96"/>
      <c r="F77" s="104" t="str">
        <f ca="1">IF(OR(B77="",C77=""),"",IFERROR(VLOOKUP(B77,DataQualityDashboard!B:K,3,FALSE)&amp;": "&amp;INDEX(INDIRECT("'"&amp;B77&amp;"'!5:5"), MATCH(C77,INDIRECT("'"&amp;B77&amp;"'!6:6"),0)),"not available, please double-check your entries in C0010 and C0020"))</f>
        <v/>
      </c>
    </row>
    <row r="78" spans="1:6" ht="52.5" customHeight="1">
      <c r="A78" s="1" t="s">
        <v>146</v>
      </c>
      <c r="B78" s="97"/>
      <c r="C78" s="97"/>
      <c r="D78" s="97"/>
      <c r="E78" s="96"/>
      <c r="F78" s="104" t="str">
        <f ca="1">IF(OR(B78="",C78=""),"",IFERROR(VLOOKUP(B78,DataQualityDashboard!B:K,3,FALSE)&amp;": "&amp;INDEX(INDIRECT("'"&amp;B78&amp;"'!5:5"), MATCH(C78,INDIRECT("'"&amp;B78&amp;"'!6:6"),0)),"not available, please double-check your entries in C0010 and C0020"))</f>
        <v/>
      </c>
    </row>
    <row r="79" spans="1:6" ht="52.5" customHeight="1">
      <c r="A79" s="1" t="s">
        <v>146</v>
      </c>
      <c r="B79" s="97"/>
      <c r="C79" s="97"/>
      <c r="D79" s="97"/>
      <c r="E79" s="96"/>
      <c r="F79" s="104" t="str">
        <f ca="1">IF(OR(B79="",C79=""),"",IFERROR(VLOOKUP(B79,DataQualityDashboard!B:K,3,FALSE)&amp;": "&amp;INDEX(INDIRECT("'"&amp;B79&amp;"'!5:5"), MATCH(C79,INDIRECT("'"&amp;B79&amp;"'!6:6"),0)),"not available, please double-check your entries in C0010 and C0020"))</f>
        <v/>
      </c>
    </row>
    <row r="80" spans="1:6" ht="52.5" customHeight="1">
      <c r="A80" s="1" t="s">
        <v>146</v>
      </c>
      <c r="B80" s="97"/>
      <c r="C80" s="97"/>
      <c r="D80" s="97"/>
      <c r="E80" s="96"/>
      <c r="F80" s="104" t="str">
        <f ca="1">IF(OR(B80="",C80=""),"",IFERROR(VLOOKUP(B80,DataQualityDashboard!B:K,3,FALSE)&amp;": "&amp;INDEX(INDIRECT("'"&amp;B80&amp;"'!5:5"), MATCH(C80,INDIRECT("'"&amp;B80&amp;"'!6:6"),0)),"not available, please double-check your entries in C0010 and C0020"))</f>
        <v/>
      </c>
    </row>
    <row r="81" spans="1:6" ht="52.5" customHeight="1">
      <c r="A81" s="1" t="s">
        <v>146</v>
      </c>
      <c r="B81" s="97"/>
      <c r="C81" s="97"/>
      <c r="D81" s="97"/>
      <c r="E81" s="96"/>
      <c r="F81" s="104" t="str">
        <f ca="1">IF(OR(B81="",C81=""),"",IFERROR(VLOOKUP(B81,DataQualityDashboard!B:K,3,FALSE)&amp;": "&amp;INDEX(INDIRECT("'"&amp;B81&amp;"'!5:5"), MATCH(C81,INDIRECT("'"&amp;B81&amp;"'!6:6"),0)),"not available, please double-check your entries in C0010 and C0020"))</f>
        <v/>
      </c>
    </row>
    <row r="82" spans="1:6" ht="52.5" customHeight="1">
      <c r="A82" s="1" t="s">
        <v>146</v>
      </c>
      <c r="B82" s="97"/>
      <c r="C82" s="97"/>
      <c r="D82" s="97"/>
      <c r="E82" s="96"/>
      <c r="F82" s="104" t="str">
        <f ca="1">IF(OR(B82="",C82=""),"",IFERROR(VLOOKUP(B82,DataQualityDashboard!B:K,3,FALSE)&amp;": "&amp;INDEX(INDIRECT("'"&amp;B82&amp;"'!5:5"), MATCH(C82,INDIRECT("'"&amp;B82&amp;"'!6:6"),0)),"not available, please double-check your entries in C0010 and C0020"))</f>
        <v/>
      </c>
    </row>
    <row r="83" spans="1:6" ht="52.5" customHeight="1">
      <c r="A83" s="1" t="s">
        <v>146</v>
      </c>
      <c r="B83" s="97"/>
      <c r="C83" s="97"/>
      <c r="D83" s="97"/>
      <c r="E83" s="96"/>
      <c r="F83" s="104" t="str">
        <f ca="1">IF(OR(B83="",C83=""),"",IFERROR(VLOOKUP(B83,DataQualityDashboard!B:K,3,FALSE)&amp;": "&amp;INDEX(INDIRECT("'"&amp;B83&amp;"'!5:5"), MATCH(C83,INDIRECT("'"&amp;B83&amp;"'!6:6"),0)),"not available, please double-check your entries in C0010 and C0020"))</f>
        <v/>
      </c>
    </row>
    <row r="84" spans="1:6" ht="52.5" customHeight="1">
      <c r="A84" s="1" t="s">
        <v>146</v>
      </c>
      <c r="B84" s="97"/>
      <c r="C84" s="97"/>
      <c r="D84" s="97"/>
      <c r="E84" s="96"/>
      <c r="F84" s="104" t="str">
        <f ca="1">IF(OR(B84="",C84=""),"",IFERROR(VLOOKUP(B84,DataQualityDashboard!B:K,3,FALSE)&amp;": "&amp;INDEX(INDIRECT("'"&amp;B84&amp;"'!5:5"), MATCH(C84,INDIRECT("'"&amp;B84&amp;"'!6:6"),0)),"not available, please double-check your entries in C0010 and C0020"))</f>
        <v/>
      </c>
    </row>
    <row r="85" spans="1:6" ht="52.5" customHeight="1">
      <c r="A85" s="1" t="s">
        <v>146</v>
      </c>
      <c r="B85" s="97"/>
      <c r="C85" s="97"/>
      <c r="D85" s="97"/>
      <c r="E85" s="96"/>
      <c r="F85" s="104" t="str">
        <f ca="1">IF(OR(B85="",C85=""),"",IFERROR(VLOOKUP(B85,DataQualityDashboard!B:K,3,FALSE)&amp;": "&amp;INDEX(INDIRECT("'"&amp;B85&amp;"'!5:5"), MATCH(C85,INDIRECT("'"&amp;B85&amp;"'!6:6"),0)),"not available, please double-check your entries in C0010 and C0020"))</f>
        <v/>
      </c>
    </row>
    <row r="86" spans="1:6" ht="52.5" customHeight="1">
      <c r="A86" s="1" t="s">
        <v>146</v>
      </c>
      <c r="B86" s="97"/>
      <c r="C86" s="97"/>
      <c r="D86" s="97"/>
      <c r="E86" s="96"/>
      <c r="F86" s="104" t="str">
        <f ca="1">IF(OR(B86="",C86=""),"",IFERROR(VLOOKUP(B86,DataQualityDashboard!B:K,3,FALSE)&amp;": "&amp;INDEX(INDIRECT("'"&amp;B86&amp;"'!5:5"), MATCH(C86,INDIRECT("'"&amp;B86&amp;"'!6:6"),0)),"not available, please double-check your entries in C0010 and C0020"))</f>
        <v/>
      </c>
    </row>
    <row r="87" spans="1:6" ht="52.5" customHeight="1">
      <c r="A87" s="1" t="s">
        <v>146</v>
      </c>
      <c r="B87" s="97"/>
      <c r="C87" s="97"/>
      <c r="D87" s="97"/>
      <c r="E87" s="96"/>
      <c r="F87" s="104" t="str">
        <f ca="1">IF(OR(B87="",C87=""),"",IFERROR(VLOOKUP(B87,DataQualityDashboard!B:K,3,FALSE)&amp;": "&amp;INDEX(INDIRECT("'"&amp;B87&amp;"'!5:5"), MATCH(C87,INDIRECT("'"&amp;B87&amp;"'!6:6"),0)),"not available, please double-check your entries in C0010 and C0020"))</f>
        <v/>
      </c>
    </row>
    <row r="88" spans="1:6" ht="52.5" customHeight="1">
      <c r="A88" s="1" t="s">
        <v>146</v>
      </c>
      <c r="B88" s="97"/>
      <c r="C88" s="97"/>
      <c r="D88" s="97"/>
      <c r="E88" s="96"/>
      <c r="F88" s="104" t="str">
        <f ca="1">IF(OR(B88="",C88=""),"",IFERROR(VLOOKUP(B88,DataQualityDashboard!B:K,3,FALSE)&amp;": "&amp;INDEX(INDIRECT("'"&amp;B88&amp;"'!5:5"), MATCH(C88,INDIRECT("'"&amp;B88&amp;"'!6:6"),0)),"not available, please double-check your entries in C0010 and C0020"))</f>
        <v/>
      </c>
    </row>
    <row r="89" spans="1:6" ht="52.5" customHeight="1">
      <c r="A89" s="1" t="s">
        <v>146</v>
      </c>
      <c r="B89" s="97"/>
      <c r="C89" s="97"/>
      <c r="D89" s="97"/>
      <c r="E89" s="96"/>
      <c r="F89" s="104" t="str">
        <f ca="1">IF(OR(B89="",C89=""),"",IFERROR(VLOOKUP(B89,DataQualityDashboard!B:K,3,FALSE)&amp;": "&amp;INDEX(INDIRECT("'"&amp;B89&amp;"'!5:5"), MATCH(C89,INDIRECT("'"&amp;B89&amp;"'!6:6"),0)),"not available, please double-check your entries in C0010 and C0020"))</f>
        <v/>
      </c>
    </row>
    <row r="90" spans="1:6" ht="52.5" customHeight="1">
      <c r="A90" s="1" t="s">
        <v>146</v>
      </c>
      <c r="B90" s="97"/>
      <c r="C90" s="97"/>
      <c r="D90" s="97"/>
      <c r="E90" s="96"/>
      <c r="F90" s="104" t="str">
        <f ca="1">IF(OR(B90="",C90=""),"",IFERROR(VLOOKUP(B90,DataQualityDashboard!B:K,3,FALSE)&amp;": "&amp;INDEX(INDIRECT("'"&amp;B90&amp;"'!5:5"), MATCH(C90,INDIRECT("'"&amp;B90&amp;"'!6:6"),0)),"not available, please double-check your entries in C0010 and C0020"))</f>
        <v/>
      </c>
    </row>
    <row r="91" spans="1:6" ht="52.5" customHeight="1">
      <c r="A91" s="1" t="s">
        <v>146</v>
      </c>
      <c r="B91" s="97"/>
      <c r="C91" s="97"/>
      <c r="D91" s="97"/>
      <c r="E91" s="96"/>
      <c r="F91" s="104" t="str">
        <f ca="1">IF(OR(B91="",C91=""),"",IFERROR(VLOOKUP(B91,DataQualityDashboard!B:K,3,FALSE)&amp;": "&amp;INDEX(INDIRECT("'"&amp;B91&amp;"'!5:5"), MATCH(C91,INDIRECT("'"&amp;B91&amp;"'!6:6"),0)),"not available, please double-check your entries in C0010 and C0020"))</f>
        <v/>
      </c>
    </row>
    <row r="92" spans="1:6" ht="52.5" customHeight="1">
      <c r="A92" s="1" t="s">
        <v>146</v>
      </c>
      <c r="B92" s="97"/>
      <c r="C92" s="97"/>
      <c r="D92" s="97"/>
      <c r="E92" s="96"/>
      <c r="F92" s="104" t="str">
        <f ca="1">IF(OR(B92="",C92=""),"",IFERROR(VLOOKUP(B92,DataQualityDashboard!B:K,3,FALSE)&amp;": "&amp;INDEX(INDIRECT("'"&amp;B92&amp;"'!5:5"), MATCH(C92,INDIRECT("'"&amp;B92&amp;"'!6:6"),0)),"not available, please double-check your entries in C0010 and C0020"))</f>
        <v/>
      </c>
    </row>
    <row r="93" spans="1:6" ht="52.5" customHeight="1">
      <c r="A93" s="1" t="s">
        <v>146</v>
      </c>
      <c r="B93" s="97"/>
      <c r="C93" s="97"/>
      <c r="D93" s="97"/>
      <c r="E93" s="96"/>
      <c r="F93" s="104" t="str">
        <f ca="1">IF(OR(B93="",C93=""),"",IFERROR(VLOOKUP(B93,DataQualityDashboard!B:K,3,FALSE)&amp;": "&amp;INDEX(INDIRECT("'"&amp;B93&amp;"'!5:5"), MATCH(C93,INDIRECT("'"&amp;B93&amp;"'!6:6"),0)),"not available, please double-check your entries in C0010 and C0020"))</f>
        <v/>
      </c>
    </row>
    <row r="94" spans="1:6" ht="52.5" customHeight="1">
      <c r="A94" s="1" t="s">
        <v>146</v>
      </c>
      <c r="B94" s="97"/>
      <c r="C94" s="97"/>
      <c r="D94" s="97"/>
      <c r="E94" s="96"/>
      <c r="F94" s="104" t="str">
        <f ca="1">IF(OR(B94="",C94=""),"",IFERROR(VLOOKUP(B94,DataQualityDashboard!B:K,3,FALSE)&amp;": "&amp;INDEX(INDIRECT("'"&amp;B94&amp;"'!5:5"), MATCH(C94,INDIRECT("'"&amp;B94&amp;"'!6:6"),0)),"not available, please double-check your entries in C0010 and C0020"))</f>
        <v/>
      </c>
    </row>
    <row r="95" spans="1:6" ht="52.5" customHeight="1">
      <c r="A95" s="1" t="s">
        <v>146</v>
      </c>
      <c r="B95" s="97"/>
      <c r="C95" s="97"/>
      <c r="D95" s="97"/>
      <c r="E95" s="96"/>
      <c r="F95" s="104" t="str">
        <f ca="1">IF(OR(B95="",C95=""),"",IFERROR(VLOOKUP(B95,DataQualityDashboard!B:K,3,FALSE)&amp;": "&amp;INDEX(INDIRECT("'"&amp;B95&amp;"'!5:5"), MATCH(C95,INDIRECT("'"&amp;B95&amp;"'!6:6"),0)),"not available, please double-check your entries in C0010 and C0020"))</f>
        <v/>
      </c>
    </row>
    <row r="96" spans="1:6" ht="52.5" customHeight="1">
      <c r="A96" s="1" t="s">
        <v>146</v>
      </c>
      <c r="B96" s="97"/>
      <c r="C96" s="97"/>
      <c r="D96" s="97"/>
      <c r="E96" s="96"/>
      <c r="F96" s="104" t="str">
        <f ca="1">IF(OR(B96="",C96=""),"",IFERROR(VLOOKUP(B96,DataQualityDashboard!B:K,3,FALSE)&amp;": "&amp;INDEX(INDIRECT("'"&amp;B96&amp;"'!5:5"), MATCH(C96,INDIRECT("'"&amp;B96&amp;"'!6:6"),0)),"not available, please double-check your entries in C0010 and C0020"))</f>
        <v/>
      </c>
    </row>
    <row r="97" spans="1:6" ht="52.5" customHeight="1">
      <c r="A97" s="1" t="s">
        <v>146</v>
      </c>
      <c r="B97" s="97"/>
      <c r="C97" s="97"/>
      <c r="D97" s="97"/>
      <c r="E97" s="96"/>
      <c r="F97" s="104" t="str">
        <f ca="1">IF(OR(B97="",C97=""),"",IFERROR(VLOOKUP(B97,DataQualityDashboard!B:K,3,FALSE)&amp;": "&amp;INDEX(INDIRECT("'"&amp;B97&amp;"'!5:5"), MATCH(C97,INDIRECT("'"&amp;B97&amp;"'!6:6"),0)),"not available, please double-check your entries in C0010 and C0020"))</f>
        <v/>
      </c>
    </row>
    <row r="98" spans="1:6" ht="52.5" customHeight="1">
      <c r="A98" s="1" t="s">
        <v>146</v>
      </c>
      <c r="B98" s="97"/>
      <c r="C98" s="97"/>
      <c r="D98" s="97"/>
      <c r="E98" s="96"/>
      <c r="F98" s="104" t="str">
        <f ca="1">IF(OR(B98="",C98=""),"",IFERROR(VLOOKUP(B98,DataQualityDashboard!B:K,3,FALSE)&amp;": "&amp;INDEX(INDIRECT("'"&amp;B98&amp;"'!5:5"), MATCH(C98,INDIRECT("'"&amp;B98&amp;"'!6:6"),0)),"not available, please double-check your entries in C0010 and C0020"))</f>
        <v/>
      </c>
    </row>
    <row r="99" spans="1:6" ht="52.5" customHeight="1">
      <c r="A99" s="1" t="s">
        <v>146</v>
      </c>
      <c r="B99" s="97"/>
      <c r="C99" s="97"/>
      <c r="D99" s="97"/>
      <c r="E99" s="96"/>
      <c r="F99" s="104" t="str">
        <f ca="1">IF(OR(B99="",C99=""),"",IFERROR(VLOOKUP(B99,DataQualityDashboard!B:K,3,FALSE)&amp;": "&amp;INDEX(INDIRECT("'"&amp;B99&amp;"'!5:5"), MATCH(C99,INDIRECT("'"&amp;B99&amp;"'!6:6"),0)),"not available, please double-check your entries in C0010 and C0020"))</f>
        <v/>
      </c>
    </row>
    <row r="100" spans="1:6" ht="52.5" customHeight="1">
      <c r="A100" s="1" t="s">
        <v>146</v>
      </c>
      <c r="B100" s="97"/>
      <c r="C100" s="97"/>
      <c r="D100" s="97"/>
      <c r="E100" s="96"/>
      <c r="F100" s="104" t="str">
        <f ca="1">IF(OR(B100="",C100=""),"",IFERROR(VLOOKUP(B100,DataQualityDashboard!B:K,3,FALSE)&amp;": "&amp;INDEX(INDIRECT("'"&amp;B100&amp;"'!5:5"), MATCH(C100,INDIRECT("'"&amp;B100&amp;"'!6:6"),0)),"not available, please double-check your entries in C0010 and C0020"))</f>
        <v/>
      </c>
    </row>
    <row r="101" spans="1:6" ht="52.5" customHeight="1">
      <c r="A101" s="1" t="s">
        <v>146</v>
      </c>
      <c r="B101" s="97"/>
      <c r="C101" s="97"/>
      <c r="D101" s="97"/>
      <c r="E101" s="96"/>
      <c r="F101" s="104" t="str">
        <f ca="1">IF(OR(B101="",C101=""),"",IFERROR(VLOOKUP(B101,DataQualityDashboard!B:K,3,FALSE)&amp;": "&amp;INDEX(INDIRECT("'"&amp;B101&amp;"'!5:5"), MATCH(C101,INDIRECT("'"&amp;B101&amp;"'!6:6"),0)),"not available, please double-check your entries in C0010 and C0020"))</f>
        <v/>
      </c>
    </row>
    <row r="102" spans="1:6" ht="52.5" customHeight="1">
      <c r="A102" s="1" t="s">
        <v>146</v>
      </c>
      <c r="B102" s="97"/>
      <c r="C102" s="97"/>
      <c r="D102" s="97"/>
      <c r="E102" s="96"/>
      <c r="F102" s="104" t="str">
        <f ca="1">IF(OR(B102="",C102=""),"",IFERROR(VLOOKUP(B102,DataQualityDashboard!B:K,3,FALSE)&amp;": "&amp;INDEX(INDIRECT("'"&amp;B102&amp;"'!5:5"), MATCH(C102,INDIRECT("'"&amp;B102&amp;"'!6:6"),0)),"not available, please double-check your entries in C0010 and C0020"))</f>
        <v/>
      </c>
    </row>
    <row r="103" spans="1:6" ht="52.5" customHeight="1">
      <c r="A103" s="1" t="s">
        <v>146</v>
      </c>
      <c r="B103" s="97"/>
      <c r="C103" s="97"/>
      <c r="D103" s="97"/>
      <c r="E103" s="96"/>
      <c r="F103" s="104" t="str">
        <f ca="1">IF(OR(B103="",C103=""),"",IFERROR(VLOOKUP(B103,DataQualityDashboard!B:K,3,FALSE)&amp;": "&amp;INDEX(INDIRECT("'"&amp;B103&amp;"'!5:5"), MATCH(C103,INDIRECT("'"&amp;B103&amp;"'!6:6"),0)),"not available, please double-check your entries in C0010 and C0020"))</f>
        <v/>
      </c>
    </row>
    <row r="104" spans="1:6" ht="52.5" customHeight="1">
      <c r="A104" s="1" t="s">
        <v>146</v>
      </c>
      <c r="B104" s="97"/>
      <c r="C104" s="97"/>
      <c r="D104" s="97"/>
      <c r="E104" s="96"/>
      <c r="F104" s="104" t="str">
        <f ca="1">IF(OR(B104="",C104=""),"",IFERROR(VLOOKUP(B104,DataQualityDashboard!B:K,3,FALSE)&amp;": "&amp;INDEX(INDIRECT("'"&amp;B104&amp;"'!5:5"), MATCH(C104,INDIRECT("'"&amp;B104&amp;"'!6:6"),0)),"not available, please double-check your entries in C0010 and C0020"))</f>
        <v/>
      </c>
    </row>
    <row r="105" spans="1:6" ht="52.5" customHeight="1">
      <c r="A105" s="1" t="s">
        <v>146</v>
      </c>
      <c r="B105" s="97"/>
      <c r="C105" s="97"/>
      <c r="D105" s="97"/>
      <c r="E105" s="96"/>
      <c r="F105" s="104" t="str">
        <f ca="1">IF(OR(B105="",C105=""),"",IFERROR(VLOOKUP(B105,DataQualityDashboard!B:K,3,FALSE)&amp;": "&amp;INDEX(INDIRECT("'"&amp;B105&amp;"'!5:5"), MATCH(C105,INDIRECT("'"&amp;B105&amp;"'!6:6"),0)),"not available, please double-check your entries in C0010 and C0020"))</f>
        <v/>
      </c>
    </row>
    <row r="106" spans="1:6" ht="52.5" customHeight="1">
      <c r="A106" s="1" t="s">
        <v>146</v>
      </c>
      <c r="B106" s="97"/>
      <c r="C106" s="97"/>
      <c r="D106" s="97"/>
      <c r="E106" s="96"/>
      <c r="F106" s="104" t="str">
        <f ca="1">IF(OR(B106="",C106=""),"",IFERROR(VLOOKUP(B106,DataQualityDashboard!B:K,3,FALSE)&amp;": "&amp;INDEX(INDIRECT("'"&amp;B106&amp;"'!5:5"), MATCH(C106,INDIRECT("'"&amp;B106&amp;"'!6:6"),0)),"not available, please double-check your entries in C0010 and C0020"))</f>
        <v/>
      </c>
    </row>
    <row r="107" spans="1:6" ht="52.5" customHeight="1">
      <c r="A107" s="1" t="s">
        <v>146</v>
      </c>
      <c r="B107" s="97"/>
      <c r="C107" s="97"/>
      <c r="D107" s="97"/>
      <c r="E107" s="96"/>
      <c r="F107" s="104" t="str">
        <f ca="1">IF(OR(B107="",C107=""),"",IFERROR(VLOOKUP(B107,DataQualityDashboard!B:K,3,FALSE)&amp;": "&amp;INDEX(INDIRECT("'"&amp;B107&amp;"'!5:5"), MATCH(C107,INDIRECT("'"&amp;B107&amp;"'!6:6"),0)),"not available, please double-check your entries in C0010 and C0020"))</f>
        <v/>
      </c>
    </row>
    <row r="108" spans="1:6" ht="52.5" customHeight="1">
      <c r="A108" s="1" t="s">
        <v>146</v>
      </c>
      <c r="B108" s="97"/>
      <c r="C108" s="97"/>
      <c r="D108" s="97"/>
      <c r="E108" s="96"/>
      <c r="F108" s="104" t="str">
        <f ca="1">IF(OR(B108="",C108=""),"",IFERROR(VLOOKUP(B108,DataQualityDashboard!B:K,3,FALSE)&amp;": "&amp;INDEX(INDIRECT("'"&amp;B108&amp;"'!5:5"), MATCH(C108,INDIRECT("'"&amp;B108&amp;"'!6:6"),0)),"not available, please double-check your entries in C0010 and C0020"))</f>
        <v/>
      </c>
    </row>
    <row r="109" spans="1:6" ht="52.5" customHeight="1">
      <c r="A109" s="1" t="s">
        <v>146</v>
      </c>
      <c r="B109" s="97"/>
      <c r="C109" s="97"/>
      <c r="D109" s="97"/>
      <c r="E109" s="96"/>
      <c r="F109" s="104" t="str">
        <f ca="1">IF(OR(B109="",C109=""),"",IFERROR(VLOOKUP(B109,DataQualityDashboard!B:K,3,FALSE)&amp;": "&amp;INDEX(INDIRECT("'"&amp;B109&amp;"'!5:5"), MATCH(C109,INDIRECT("'"&amp;B109&amp;"'!6:6"),0)),"not available, please double-check your entries in C0010 and C0020"))</f>
        <v/>
      </c>
    </row>
    <row r="110" spans="1:6" ht="52.5" customHeight="1">
      <c r="A110" s="1" t="s">
        <v>146</v>
      </c>
      <c r="B110" s="97"/>
      <c r="C110" s="97"/>
      <c r="D110" s="97"/>
      <c r="E110" s="96"/>
      <c r="F110" s="104" t="str">
        <f ca="1">IF(OR(B110="",C110=""),"",IFERROR(VLOOKUP(B110,DataQualityDashboard!B:K,3,FALSE)&amp;": "&amp;INDEX(INDIRECT("'"&amp;B110&amp;"'!5:5"), MATCH(C110,INDIRECT("'"&amp;B110&amp;"'!6:6"),0)),"not available, please double-check your entries in C0010 and C0020"))</f>
        <v/>
      </c>
    </row>
    <row r="111" spans="1:6" ht="52.5" customHeight="1">
      <c r="A111" s="1" t="s">
        <v>146</v>
      </c>
      <c r="B111" s="97"/>
      <c r="C111" s="97"/>
      <c r="D111" s="97"/>
      <c r="E111" s="96"/>
      <c r="F111" s="104" t="str">
        <f ca="1">IF(OR(B111="",C111=""),"",IFERROR(VLOOKUP(B111,DataQualityDashboard!B:K,3,FALSE)&amp;": "&amp;INDEX(INDIRECT("'"&amp;B111&amp;"'!5:5"), MATCH(C111,INDIRECT("'"&amp;B111&amp;"'!6:6"),0)),"not available, please double-check your entries in C0010 and C0020"))</f>
        <v/>
      </c>
    </row>
    <row r="112" spans="1:6" ht="52.5" customHeight="1">
      <c r="A112" s="1" t="s">
        <v>146</v>
      </c>
      <c r="B112" s="97"/>
      <c r="C112" s="97"/>
      <c r="D112" s="97"/>
      <c r="E112" s="96"/>
      <c r="F112" s="104" t="str">
        <f ca="1">IF(OR(B112="",C112=""),"",IFERROR(VLOOKUP(B112,DataQualityDashboard!B:K,3,FALSE)&amp;": "&amp;INDEX(INDIRECT("'"&amp;B112&amp;"'!5:5"), MATCH(C112,INDIRECT("'"&amp;B112&amp;"'!6:6"),0)),"not available, please double-check your entries in C0010 and C0020"))</f>
        <v/>
      </c>
    </row>
    <row r="113" spans="1:6" ht="52.5" customHeight="1">
      <c r="A113" s="1" t="s">
        <v>146</v>
      </c>
      <c r="B113" s="97"/>
      <c r="C113" s="97"/>
      <c r="D113" s="97"/>
      <c r="E113" s="96"/>
      <c r="F113" s="104" t="str">
        <f ca="1">IF(OR(B113="",C113=""),"",IFERROR(VLOOKUP(B113,DataQualityDashboard!B:K,3,FALSE)&amp;": "&amp;INDEX(INDIRECT("'"&amp;B113&amp;"'!5:5"), MATCH(C113,INDIRECT("'"&amp;B113&amp;"'!6:6"),0)),"not available, please double-check your entries in C0010 and C0020"))</f>
        <v/>
      </c>
    </row>
    <row r="114" spans="1:6" ht="52.5" customHeight="1">
      <c r="A114" s="1" t="s">
        <v>146</v>
      </c>
      <c r="B114" s="97"/>
      <c r="C114" s="97"/>
      <c r="D114" s="97"/>
      <c r="E114" s="96"/>
      <c r="F114" s="104" t="str">
        <f ca="1">IF(OR(B114="",C114=""),"",IFERROR(VLOOKUP(B114,DataQualityDashboard!B:K,3,FALSE)&amp;": "&amp;INDEX(INDIRECT("'"&amp;B114&amp;"'!5:5"), MATCH(C114,INDIRECT("'"&amp;B114&amp;"'!6:6"),0)),"not available, please double-check your entries in C0010 and C0020"))</f>
        <v/>
      </c>
    </row>
    <row r="115" spans="1:6" ht="52.5" customHeight="1">
      <c r="A115" s="1" t="s">
        <v>146</v>
      </c>
      <c r="B115" s="97"/>
      <c r="C115" s="97"/>
      <c r="D115" s="97"/>
      <c r="E115" s="96"/>
      <c r="F115" s="104" t="str">
        <f ca="1">IF(OR(B115="",C115=""),"",IFERROR(VLOOKUP(B115,DataQualityDashboard!B:K,3,FALSE)&amp;": "&amp;INDEX(INDIRECT("'"&amp;B115&amp;"'!5:5"), MATCH(C115,INDIRECT("'"&amp;B115&amp;"'!6:6"),0)),"not available, please double-check your entries in C0010 and C0020"))</f>
        <v/>
      </c>
    </row>
    <row r="116" spans="1:6" ht="52.5" customHeight="1">
      <c r="A116" s="1" t="s">
        <v>146</v>
      </c>
      <c r="B116" s="97"/>
      <c r="C116" s="97"/>
      <c r="D116" s="97"/>
      <c r="E116" s="96"/>
      <c r="F116" s="104" t="str">
        <f ca="1">IF(OR(B116="",C116=""),"",IFERROR(VLOOKUP(B116,DataQualityDashboard!B:K,3,FALSE)&amp;": "&amp;INDEX(INDIRECT("'"&amp;B116&amp;"'!5:5"), MATCH(C116,INDIRECT("'"&amp;B116&amp;"'!6:6"),0)),"not available, please double-check your entries in C0010 and C0020"))</f>
        <v/>
      </c>
    </row>
    <row r="117" spans="1:6" ht="52.5" customHeight="1">
      <c r="A117" s="1" t="s">
        <v>146</v>
      </c>
      <c r="B117" s="97"/>
      <c r="C117" s="97"/>
      <c r="D117" s="97"/>
      <c r="E117" s="96"/>
      <c r="F117" s="104" t="str">
        <f ca="1">IF(OR(B117="",C117=""),"",IFERROR(VLOOKUP(B117,DataQualityDashboard!B:K,3,FALSE)&amp;": "&amp;INDEX(INDIRECT("'"&amp;B117&amp;"'!5:5"), MATCH(C117,INDIRECT("'"&amp;B117&amp;"'!6:6"),0)),"not available, please double-check your entries in C0010 and C0020"))</f>
        <v/>
      </c>
    </row>
    <row r="118" spans="1:6" ht="52.5" customHeight="1">
      <c r="A118" s="1" t="s">
        <v>146</v>
      </c>
      <c r="B118" s="97"/>
      <c r="C118" s="97"/>
      <c r="D118" s="97"/>
      <c r="E118" s="96"/>
      <c r="F118" s="104" t="str">
        <f ca="1">IF(OR(B118="",C118=""),"",IFERROR(VLOOKUP(B118,DataQualityDashboard!B:K,3,FALSE)&amp;": "&amp;INDEX(INDIRECT("'"&amp;B118&amp;"'!5:5"), MATCH(C118,INDIRECT("'"&amp;B118&amp;"'!6:6"),0)),"not available, please double-check your entries in C0010 and C0020"))</f>
        <v/>
      </c>
    </row>
    <row r="119" spans="1:6" ht="52.5" customHeight="1">
      <c r="A119" s="1" t="s">
        <v>146</v>
      </c>
      <c r="B119" s="97"/>
      <c r="C119" s="97"/>
      <c r="D119" s="97"/>
      <c r="E119" s="96"/>
      <c r="F119" s="104" t="str">
        <f ca="1">IF(OR(B119="",C119=""),"",IFERROR(VLOOKUP(B119,DataQualityDashboard!B:K,3,FALSE)&amp;": "&amp;INDEX(INDIRECT("'"&amp;B119&amp;"'!5:5"), MATCH(C119,INDIRECT("'"&amp;B119&amp;"'!6:6"),0)),"not available, please double-check your entries in C0010 and C0020"))</f>
        <v/>
      </c>
    </row>
    <row r="120" spans="1:6" ht="52.5" customHeight="1">
      <c r="A120" s="1" t="s">
        <v>146</v>
      </c>
      <c r="B120" s="97"/>
      <c r="C120" s="97"/>
      <c r="D120" s="97"/>
      <c r="E120" s="96"/>
      <c r="F120" s="104" t="str">
        <f ca="1">IF(OR(B120="",C120=""),"",IFERROR(VLOOKUP(B120,DataQualityDashboard!B:K,3,FALSE)&amp;": "&amp;INDEX(INDIRECT("'"&amp;B120&amp;"'!5:5"), MATCH(C120,INDIRECT("'"&amp;B120&amp;"'!6:6"),0)),"not available, please double-check your entries in C0010 and C0020"))</f>
        <v/>
      </c>
    </row>
    <row r="121" spans="1:6" ht="52.5" customHeight="1">
      <c r="A121" s="1" t="s">
        <v>146</v>
      </c>
      <c r="B121" s="97"/>
      <c r="C121" s="97"/>
      <c r="D121" s="97"/>
      <c r="E121" s="96"/>
      <c r="F121" s="104" t="str">
        <f ca="1">IF(OR(B121="",C121=""),"",IFERROR(VLOOKUP(B121,DataQualityDashboard!B:K,3,FALSE)&amp;": "&amp;INDEX(INDIRECT("'"&amp;B121&amp;"'!5:5"), MATCH(C121,INDIRECT("'"&amp;B121&amp;"'!6:6"),0)),"not available, please double-check your entries in C0010 and C0020"))</f>
        <v/>
      </c>
    </row>
    <row r="122" spans="1:6" ht="52.5" customHeight="1">
      <c r="A122" s="1" t="s">
        <v>146</v>
      </c>
      <c r="B122" s="97"/>
      <c r="C122" s="97"/>
      <c r="D122" s="97"/>
      <c r="E122" s="96"/>
      <c r="F122" s="104" t="str">
        <f ca="1">IF(OR(B122="",C122=""),"",IFERROR(VLOOKUP(B122,DataQualityDashboard!B:K,3,FALSE)&amp;": "&amp;INDEX(INDIRECT("'"&amp;B122&amp;"'!5:5"), MATCH(C122,INDIRECT("'"&amp;B122&amp;"'!6:6"),0)),"not available, please double-check your entries in C0010 and C0020"))</f>
        <v/>
      </c>
    </row>
    <row r="123" spans="1:6" ht="52.5" customHeight="1">
      <c r="A123" s="1" t="s">
        <v>146</v>
      </c>
      <c r="B123" s="97"/>
      <c r="C123" s="97"/>
      <c r="D123" s="97"/>
      <c r="E123" s="96"/>
      <c r="F123" s="104" t="str">
        <f ca="1">IF(OR(B123="",C123=""),"",IFERROR(VLOOKUP(B123,DataQualityDashboard!B:K,3,FALSE)&amp;": "&amp;INDEX(INDIRECT("'"&amp;B123&amp;"'!5:5"), MATCH(C123,INDIRECT("'"&amp;B123&amp;"'!6:6"),0)),"not available, please double-check your entries in C0010 and C0020"))</f>
        <v/>
      </c>
    </row>
    <row r="124" spans="1:6" ht="52.5" customHeight="1">
      <c r="A124" s="1" t="s">
        <v>146</v>
      </c>
      <c r="B124" s="97"/>
      <c r="C124" s="97"/>
      <c r="D124" s="97"/>
      <c r="E124" s="96"/>
      <c r="F124" s="104" t="str">
        <f ca="1">IF(OR(B124="",C124=""),"",IFERROR(VLOOKUP(B124,DataQualityDashboard!B:K,3,FALSE)&amp;": "&amp;INDEX(INDIRECT("'"&amp;B124&amp;"'!5:5"), MATCH(C124,INDIRECT("'"&amp;B124&amp;"'!6:6"),0)),"not available, please double-check your entries in C0010 and C0020"))</f>
        <v/>
      </c>
    </row>
    <row r="125" spans="1:6" ht="52.5" customHeight="1">
      <c r="A125" s="1" t="s">
        <v>146</v>
      </c>
      <c r="B125" s="97"/>
      <c r="C125" s="97"/>
      <c r="D125" s="97"/>
      <c r="E125" s="96"/>
      <c r="F125" s="104" t="str">
        <f ca="1">IF(OR(B125="",C125=""),"",IFERROR(VLOOKUP(B125,DataQualityDashboard!B:K,3,FALSE)&amp;": "&amp;INDEX(INDIRECT("'"&amp;B125&amp;"'!5:5"), MATCH(C125,INDIRECT("'"&amp;B125&amp;"'!6:6"),0)),"not available, please double-check your entries in C0010 and C0020"))</f>
        <v/>
      </c>
    </row>
    <row r="126" spans="1:6" ht="52.5" customHeight="1">
      <c r="A126" s="1" t="s">
        <v>146</v>
      </c>
      <c r="B126" s="97"/>
      <c r="C126" s="97"/>
      <c r="D126" s="97"/>
      <c r="E126" s="96"/>
      <c r="F126" s="104" t="str">
        <f ca="1">IF(OR(B126="",C126=""),"",IFERROR(VLOOKUP(B126,DataQualityDashboard!B:K,3,FALSE)&amp;": "&amp;INDEX(INDIRECT("'"&amp;B126&amp;"'!5:5"), MATCH(C126,INDIRECT("'"&amp;B126&amp;"'!6:6"),0)),"not available, please double-check your entries in C0010 and C0020"))</f>
        <v/>
      </c>
    </row>
    <row r="127" spans="1:6" ht="52.5" customHeight="1">
      <c r="A127" s="1" t="s">
        <v>146</v>
      </c>
      <c r="B127" s="97"/>
      <c r="C127" s="97"/>
      <c r="D127" s="97"/>
      <c r="E127" s="96"/>
      <c r="F127" s="104" t="str">
        <f ca="1">IF(OR(B127="",C127=""),"",IFERROR(VLOOKUP(B127,DataQualityDashboard!B:K,3,FALSE)&amp;": "&amp;INDEX(INDIRECT("'"&amp;B127&amp;"'!5:5"), MATCH(C127,INDIRECT("'"&amp;B127&amp;"'!6:6"),0)),"not available, please double-check your entries in C0010 and C0020"))</f>
        <v/>
      </c>
    </row>
    <row r="128" spans="1:6" ht="52.5" customHeight="1">
      <c r="A128" s="1" t="s">
        <v>146</v>
      </c>
      <c r="B128" s="97"/>
      <c r="C128" s="97"/>
      <c r="D128" s="97"/>
      <c r="E128" s="96"/>
      <c r="F128" s="104" t="str">
        <f ca="1">IF(OR(B128="",C128=""),"",IFERROR(VLOOKUP(B128,DataQualityDashboard!B:K,3,FALSE)&amp;": "&amp;INDEX(INDIRECT("'"&amp;B128&amp;"'!5:5"), MATCH(C128,INDIRECT("'"&amp;B128&amp;"'!6:6"),0)),"not available, please double-check your entries in C0010 and C0020"))</f>
        <v/>
      </c>
    </row>
    <row r="129" spans="1:6" ht="52.5" customHeight="1">
      <c r="A129" s="1" t="s">
        <v>146</v>
      </c>
      <c r="B129" s="97"/>
      <c r="C129" s="97"/>
      <c r="D129" s="97"/>
      <c r="E129" s="96"/>
      <c r="F129" s="104" t="str">
        <f ca="1">IF(OR(B129="",C129=""),"",IFERROR(VLOOKUP(B129,DataQualityDashboard!B:K,3,FALSE)&amp;": "&amp;INDEX(INDIRECT("'"&amp;B129&amp;"'!5:5"), MATCH(C129,INDIRECT("'"&amp;B129&amp;"'!6:6"),0)),"not available, please double-check your entries in C0010 and C0020"))</f>
        <v/>
      </c>
    </row>
    <row r="130" spans="1:6" ht="52.5" customHeight="1">
      <c r="A130" s="1" t="s">
        <v>146</v>
      </c>
      <c r="B130" s="97"/>
      <c r="C130" s="97"/>
      <c r="D130" s="97"/>
      <c r="E130" s="96"/>
      <c r="F130" s="104" t="str">
        <f ca="1">IF(OR(B130="",C130=""),"",IFERROR(VLOOKUP(B130,DataQualityDashboard!B:K,3,FALSE)&amp;": "&amp;INDEX(INDIRECT("'"&amp;B130&amp;"'!5:5"), MATCH(C130,INDIRECT("'"&amp;B130&amp;"'!6:6"),0)),"not available, please double-check your entries in C0010 and C0020"))</f>
        <v/>
      </c>
    </row>
    <row r="131" spans="1:6" ht="52.5" customHeight="1">
      <c r="A131" s="1" t="s">
        <v>146</v>
      </c>
      <c r="B131" s="97"/>
      <c r="C131" s="97"/>
      <c r="D131" s="97"/>
      <c r="E131" s="96"/>
      <c r="F131" s="104" t="str">
        <f ca="1">IF(OR(B131="",C131=""),"",IFERROR(VLOOKUP(B131,DataQualityDashboard!B:K,3,FALSE)&amp;": "&amp;INDEX(INDIRECT("'"&amp;B131&amp;"'!5:5"), MATCH(C131,INDIRECT("'"&amp;B131&amp;"'!6:6"),0)),"not available, please double-check your entries in C0010 and C0020"))</f>
        <v/>
      </c>
    </row>
    <row r="132" spans="1:6" ht="52.5" customHeight="1">
      <c r="A132" s="1" t="s">
        <v>146</v>
      </c>
      <c r="B132" s="97"/>
      <c r="C132" s="97"/>
      <c r="D132" s="97"/>
      <c r="E132" s="96"/>
      <c r="F132" s="104" t="str">
        <f ca="1">IF(OR(B132="",C132=""),"",IFERROR(VLOOKUP(B132,DataQualityDashboard!B:K,3,FALSE)&amp;": "&amp;INDEX(INDIRECT("'"&amp;B132&amp;"'!5:5"), MATCH(C132,INDIRECT("'"&amp;B132&amp;"'!6:6"),0)),"not available, please double-check your entries in C0010 and C0020"))</f>
        <v/>
      </c>
    </row>
    <row r="133" spans="1:6" ht="52.5" customHeight="1">
      <c r="A133" s="1" t="s">
        <v>146</v>
      </c>
      <c r="B133" s="97"/>
      <c r="C133" s="97"/>
      <c r="D133" s="97"/>
      <c r="E133" s="96"/>
      <c r="F133" s="104" t="str">
        <f ca="1">IF(OR(B133="",C133=""),"",IFERROR(VLOOKUP(B133,DataQualityDashboard!B:K,3,FALSE)&amp;": "&amp;INDEX(INDIRECT("'"&amp;B133&amp;"'!5:5"), MATCH(C133,INDIRECT("'"&amp;B133&amp;"'!6:6"),0)),"not available, please double-check your entries in C0010 and C0020"))</f>
        <v/>
      </c>
    </row>
    <row r="134" spans="1:6" ht="52.5" customHeight="1">
      <c r="A134" s="1" t="s">
        <v>146</v>
      </c>
      <c r="B134" s="97"/>
      <c r="C134" s="97"/>
      <c r="D134" s="97"/>
      <c r="E134" s="96"/>
      <c r="F134" s="104" t="str">
        <f ca="1">IF(OR(B134="",C134=""),"",IFERROR(VLOOKUP(B134,DataQualityDashboard!B:K,3,FALSE)&amp;": "&amp;INDEX(INDIRECT("'"&amp;B134&amp;"'!5:5"), MATCH(C134,INDIRECT("'"&amp;B134&amp;"'!6:6"),0)),"not available, please double-check your entries in C0010 and C0020"))</f>
        <v/>
      </c>
    </row>
    <row r="135" spans="1:6" ht="52.5" customHeight="1">
      <c r="A135" s="1" t="s">
        <v>146</v>
      </c>
      <c r="B135" s="97"/>
      <c r="C135" s="97"/>
      <c r="D135" s="97"/>
      <c r="E135" s="96"/>
      <c r="F135" s="104" t="str">
        <f ca="1">IF(OR(B135="",C135=""),"",IFERROR(VLOOKUP(B135,DataQualityDashboard!B:K,3,FALSE)&amp;": "&amp;INDEX(INDIRECT("'"&amp;B135&amp;"'!5:5"), MATCH(C135,INDIRECT("'"&amp;B135&amp;"'!6:6"),0)),"not available, please double-check your entries in C0010 and C0020"))</f>
        <v/>
      </c>
    </row>
    <row r="136" spans="1:6" ht="52.5" customHeight="1">
      <c r="A136" s="1" t="s">
        <v>146</v>
      </c>
      <c r="B136" s="97"/>
      <c r="C136" s="97"/>
      <c r="D136" s="97"/>
      <c r="E136" s="96"/>
      <c r="F136" s="104" t="str">
        <f ca="1">IF(OR(B136="",C136=""),"",IFERROR(VLOOKUP(B136,DataQualityDashboard!B:K,3,FALSE)&amp;": "&amp;INDEX(INDIRECT("'"&amp;B136&amp;"'!5:5"), MATCH(C136,INDIRECT("'"&amp;B136&amp;"'!6:6"),0)),"not available, please double-check your entries in C0010 and C0020"))</f>
        <v/>
      </c>
    </row>
    <row r="137" spans="1:6" ht="52.5" customHeight="1">
      <c r="A137" s="1" t="s">
        <v>146</v>
      </c>
      <c r="B137" s="97"/>
      <c r="C137" s="97"/>
      <c r="D137" s="97"/>
      <c r="E137" s="96"/>
      <c r="F137" s="104" t="str">
        <f ca="1">IF(OR(B137="",C137=""),"",IFERROR(VLOOKUP(B137,DataQualityDashboard!B:K,3,FALSE)&amp;": "&amp;INDEX(INDIRECT("'"&amp;B137&amp;"'!5:5"), MATCH(C137,INDIRECT("'"&amp;B137&amp;"'!6:6"),0)),"not available, please double-check your entries in C0010 and C0020"))</f>
        <v/>
      </c>
    </row>
    <row r="138" spans="1:6" ht="52.5" customHeight="1">
      <c r="A138" s="1" t="s">
        <v>146</v>
      </c>
      <c r="B138" s="97"/>
      <c r="C138" s="97"/>
      <c r="D138" s="97"/>
      <c r="E138" s="96"/>
      <c r="F138" s="104" t="str">
        <f ca="1">IF(OR(B138="",C138=""),"",IFERROR(VLOOKUP(B138,DataQualityDashboard!B:K,3,FALSE)&amp;": "&amp;INDEX(INDIRECT("'"&amp;B138&amp;"'!5:5"), MATCH(C138,INDIRECT("'"&amp;B138&amp;"'!6:6"),0)),"not available, please double-check your entries in C0010 and C0020"))</f>
        <v/>
      </c>
    </row>
    <row r="139" spans="1:6" ht="52.5" customHeight="1">
      <c r="A139" s="1" t="s">
        <v>146</v>
      </c>
      <c r="B139" s="97"/>
      <c r="C139" s="97"/>
      <c r="D139" s="97"/>
      <c r="E139" s="96"/>
      <c r="F139" s="104" t="str">
        <f ca="1">IF(OR(B139="",C139=""),"",IFERROR(VLOOKUP(B139,DataQualityDashboard!B:K,3,FALSE)&amp;": "&amp;INDEX(INDIRECT("'"&amp;B139&amp;"'!5:5"), MATCH(C139,INDIRECT("'"&amp;B139&amp;"'!6:6"),0)),"not available, please double-check your entries in C0010 and C0020"))</f>
        <v/>
      </c>
    </row>
    <row r="140" spans="1:6" ht="52.5" customHeight="1">
      <c r="A140" s="1" t="s">
        <v>146</v>
      </c>
      <c r="B140" s="97"/>
      <c r="C140" s="97"/>
      <c r="D140" s="97"/>
      <c r="E140" s="96"/>
      <c r="F140" s="104" t="str">
        <f ca="1">IF(OR(B140="",C140=""),"",IFERROR(VLOOKUP(B140,DataQualityDashboard!B:K,3,FALSE)&amp;": "&amp;INDEX(INDIRECT("'"&amp;B140&amp;"'!5:5"), MATCH(C140,INDIRECT("'"&amp;B140&amp;"'!6:6"),0)),"not available, please double-check your entries in C0010 and C0020"))</f>
        <v/>
      </c>
    </row>
    <row r="141" spans="1:6" ht="52.5" customHeight="1">
      <c r="A141" s="1" t="s">
        <v>146</v>
      </c>
      <c r="B141" s="97"/>
      <c r="C141" s="97"/>
      <c r="D141" s="97"/>
      <c r="E141" s="96"/>
      <c r="F141" s="104" t="str">
        <f ca="1">IF(OR(B141="",C141=""),"",IFERROR(VLOOKUP(B141,DataQualityDashboard!B:K,3,FALSE)&amp;": "&amp;INDEX(INDIRECT("'"&amp;B141&amp;"'!5:5"), MATCH(C141,INDIRECT("'"&amp;B141&amp;"'!6:6"),0)),"not available, please double-check your entries in C0010 and C0020"))</f>
        <v/>
      </c>
    </row>
    <row r="142" spans="1:6" ht="52.5" customHeight="1">
      <c r="A142" s="1" t="s">
        <v>146</v>
      </c>
      <c r="B142" s="97"/>
      <c r="C142" s="97"/>
      <c r="D142" s="97"/>
      <c r="E142" s="96"/>
      <c r="F142" s="104" t="str">
        <f ca="1">IF(OR(B142="",C142=""),"",IFERROR(VLOOKUP(B142,DataQualityDashboard!B:K,3,FALSE)&amp;": "&amp;INDEX(INDIRECT("'"&amp;B142&amp;"'!5:5"), MATCH(C142,INDIRECT("'"&amp;B142&amp;"'!6:6"),0)),"not available, please double-check your entries in C0010 and C0020"))</f>
        <v/>
      </c>
    </row>
    <row r="143" spans="1:6" ht="52.5" customHeight="1">
      <c r="A143" s="1" t="s">
        <v>146</v>
      </c>
      <c r="B143" s="97"/>
      <c r="C143" s="97"/>
      <c r="D143" s="97"/>
      <c r="E143" s="96"/>
      <c r="F143" s="104" t="str">
        <f ca="1">IF(OR(B143="",C143=""),"",IFERROR(VLOOKUP(B143,DataQualityDashboard!B:K,3,FALSE)&amp;": "&amp;INDEX(INDIRECT("'"&amp;B143&amp;"'!5:5"), MATCH(C143,INDIRECT("'"&amp;B143&amp;"'!6:6"),0)),"not available, please double-check your entries in C0010 and C0020"))</f>
        <v/>
      </c>
    </row>
    <row r="144" spans="1:6" ht="52.5" customHeight="1">
      <c r="A144" s="1" t="s">
        <v>146</v>
      </c>
      <c r="B144" s="97"/>
      <c r="C144" s="97"/>
      <c r="D144" s="97"/>
      <c r="E144" s="96"/>
      <c r="F144" s="104" t="str">
        <f ca="1">IF(OR(B144="",C144=""),"",IFERROR(VLOOKUP(B144,DataQualityDashboard!B:K,3,FALSE)&amp;": "&amp;INDEX(INDIRECT("'"&amp;B144&amp;"'!5:5"), MATCH(C144,INDIRECT("'"&amp;B144&amp;"'!6:6"),0)),"not available, please double-check your entries in C0010 and C0020"))</f>
        <v/>
      </c>
    </row>
    <row r="145" spans="1:6" ht="52.5" customHeight="1">
      <c r="A145" s="1" t="s">
        <v>146</v>
      </c>
      <c r="B145" s="97"/>
      <c r="C145" s="97"/>
      <c r="D145" s="97"/>
      <c r="E145" s="96"/>
      <c r="F145" s="104" t="str">
        <f ca="1">IF(OR(B145="",C145=""),"",IFERROR(VLOOKUP(B145,DataQualityDashboard!B:K,3,FALSE)&amp;": "&amp;INDEX(INDIRECT("'"&amp;B145&amp;"'!5:5"), MATCH(C145,INDIRECT("'"&amp;B145&amp;"'!6:6"),0)),"not available, please double-check your entries in C0010 and C0020"))</f>
        <v/>
      </c>
    </row>
    <row r="146" spans="1:6" ht="52.5" customHeight="1">
      <c r="A146" s="1" t="s">
        <v>146</v>
      </c>
      <c r="B146" s="97"/>
      <c r="C146" s="97"/>
      <c r="D146" s="97"/>
      <c r="E146" s="96"/>
      <c r="F146" s="104" t="str">
        <f ca="1">IF(OR(B146="",C146=""),"",IFERROR(VLOOKUP(B146,DataQualityDashboard!B:K,3,FALSE)&amp;": "&amp;INDEX(INDIRECT("'"&amp;B146&amp;"'!5:5"), MATCH(C146,INDIRECT("'"&amp;B146&amp;"'!6:6"),0)),"not available, please double-check your entries in C0010 and C0020"))</f>
        <v/>
      </c>
    </row>
    <row r="147" spans="1:6" ht="52.5" customHeight="1">
      <c r="A147" s="1" t="s">
        <v>146</v>
      </c>
      <c r="B147" s="97"/>
      <c r="C147" s="97"/>
      <c r="D147" s="97"/>
      <c r="E147" s="96"/>
      <c r="F147" s="104" t="str">
        <f ca="1">IF(OR(B147="",C147=""),"",IFERROR(VLOOKUP(B147,DataQualityDashboard!B:K,3,FALSE)&amp;": "&amp;INDEX(INDIRECT("'"&amp;B147&amp;"'!5:5"), MATCH(C147,INDIRECT("'"&amp;B147&amp;"'!6:6"),0)),"not available, please double-check your entries in C0010 and C0020"))</f>
        <v/>
      </c>
    </row>
    <row r="148" spans="1:6" ht="52.5" customHeight="1">
      <c r="A148" s="1" t="s">
        <v>146</v>
      </c>
      <c r="B148" s="97"/>
      <c r="C148" s="97"/>
      <c r="D148" s="97"/>
      <c r="E148" s="96"/>
      <c r="F148" s="104" t="str">
        <f ca="1">IF(OR(B148="",C148=""),"",IFERROR(VLOOKUP(B148,DataQualityDashboard!B:K,3,FALSE)&amp;": "&amp;INDEX(INDIRECT("'"&amp;B148&amp;"'!5:5"), MATCH(C148,INDIRECT("'"&amp;B148&amp;"'!6:6"),0)),"not available, please double-check your entries in C0010 and C0020"))</f>
        <v/>
      </c>
    </row>
    <row r="149" spans="1:6" ht="52.5" customHeight="1">
      <c r="A149" s="1" t="s">
        <v>146</v>
      </c>
      <c r="B149" s="97"/>
      <c r="C149" s="97"/>
      <c r="D149" s="97"/>
      <c r="E149" s="96"/>
      <c r="F149" s="104" t="str">
        <f ca="1">IF(OR(B149="",C149=""),"",IFERROR(VLOOKUP(B149,DataQualityDashboard!B:K,3,FALSE)&amp;": "&amp;INDEX(INDIRECT("'"&amp;B149&amp;"'!5:5"), MATCH(C149,INDIRECT("'"&amp;B149&amp;"'!6:6"),0)),"not available, please double-check your entries in C0010 and C0020"))</f>
        <v/>
      </c>
    </row>
    <row r="150" spans="1:6" ht="52.5" customHeight="1">
      <c r="A150" s="1" t="s">
        <v>146</v>
      </c>
      <c r="B150" s="97"/>
      <c r="C150" s="97"/>
      <c r="D150" s="97"/>
      <c r="E150" s="96"/>
      <c r="F150" s="104" t="str">
        <f ca="1">IF(OR(B150="",C150=""),"",IFERROR(VLOOKUP(B150,DataQualityDashboard!B:K,3,FALSE)&amp;": "&amp;INDEX(INDIRECT("'"&amp;B150&amp;"'!5:5"), MATCH(C150,INDIRECT("'"&amp;B150&amp;"'!6:6"),0)),"not available, please double-check your entries in C0010 and C0020"))</f>
        <v/>
      </c>
    </row>
    <row r="151" spans="1:6" ht="52.5" customHeight="1">
      <c r="A151" s="1" t="s">
        <v>146</v>
      </c>
      <c r="B151" s="97"/>
      <c r="C151" s="97"/>
      <c r="D151" s="97"/>
      <c r="E151" s="96"/>
      <c r="F151" s="104" t="str">
        <f ca="1">IF(OR(B151="",C151=""),"",IFERROR(VLOOKUP(B151,DataQualityDashboard!B:K,3,FALSE)&amp;": "&amp;INDEX(INDIRECT("'"&amp;B151&amp;"'!5:5"), MATCH(C151,INDIRECT("'"&amp;B151&amp;"'!6:6"),0)),"not available, please double-check your entries in C0010 and C0020"))</f>
        <v/>
      </c>
    </row>
    <row r="152" spans="1:6" ht="52.5" customHeight="1">
      <c r="A152" s="1" t="s">
        <v>146</v>
      </c>
      <c r="B152" s="97"/>
      <c r="C152" s="97"/>
      <c r="D152" s="97"/>
      <c r="E152" s="96"/>
      <c r="F152" s="104" t="str">
        <f ca="1">IF(OR(B152="",C152=""),"",IFERROR(VLOOKUP(B152,DataQualityDashboard!B:K,3,FALSE)&amp;": "&amp;INDEX(INDIRECT("'"&amp;B152&amp;"'!5:5"), MATCH(C152,INDIRECT("'"&amp;B152&amp;"'!6:6"),0)),"not available, please double-check your entries in C0010 and C0020"))</f>
        <v/>
      </c>
    </row>
    <row r="153" spans="1:6" ht="52.5" customHeight="1">
      <c r="A153" s="1" t="s">
        <v>146</v>
      </c>
      <c r="B153" s="97"/>
      <c r="C153" s="97"/>
      <c r="D153" s="97"/>
      <c r="E153" s="96"/>
      <c r="F153" s="104" t="str">
        <f ca="1">IF(OR(B153="",C153=""),"",IFERROR(VLOOKUP(B153,DataQualityDashboard!B:K,3,FALSE)&amp;": "&amp;INDEX(INDIRECT("'"&amp;B153&amp;"'!5:5"), MATCH(C153,INDIRECT("'"&amp;B153&amp;"'!6:6"),0)),"not available, please double-check your entries in C0010 and C0020"))</f>
        <v/>
      </c>
    </row>
    <row r="154" spans="1:6" ht="52.5" customHeight="1">
      <c r="A154" s="1" t="s">
        <v>146</v>
      </c>
      <c r="B154" s="97"/>
      <c r="C154" s="97"/>
      <c r="D154" s="97"/>
      <c r="E154" s="96"/>
      <c r="F154" s="104" t="str">
        <f ca="1">IF(OR(B154="",C154=""),"",IFERROR(VLOOKUP(B154,DataQualityDashboard!B:K,3,FALSE)&amp;": "&amp;INDEX(INDIRECT("'"&amp;B154&amp;"'!5:5"), MATCH(C154,INDIRECT("'"&amp;B154&amp;"'!6:6"),0)),"not available, please double-check your entries in C0010 and C0020"))</f>
        <v/>
      </c>
    </row>
    <row r="155" spans="1:6" ht="52.5" customHeight="1">
      <c r="A155" s="1" t="s">
        <v>146</v>
      </c>
      <c r="B155" s="97"/>
      <c r="C155" s="97"/>
      <c r="D155" s="97"/>
      <c r="E155" s="96"/>
      <c r="F155" s="104" t="str">
        <f ca="1">IF(OR(B155="",C155=""),"",IFERROR(VLOOKUP(B155,DataQualityDashboard!B:K,3,FALSE)&amp;": "&amp;INDEX(INDIRECT("'"&amp;B155&amp;"'!5:5"), MATCH(C155,INDIRECT("'"&amp;B155&amp;"'!6:6"),0)),"not available, please double-check your entries in C0010 and C0020"))</f>
        <v/>
      </c>
    </row>
    <row r="156" spans="1:6" ht="52.5" customHeight="1">
      <c r="A156" s="1" t="s">
        <v>146</v>
      </c>
      <c r="B156" s="97"/>
      <c r="C156" s="97"/>
      <c r="D156" s="97"/>
      <c r="E156" s="96"/>
      <c r="F156" s="104" t="str">
        <f ca="1">IF(OR(B156="",C156=""),"",IFERROR(VLOOKUP(B156,DataQualityDashboard!B:K,3,FALSE)&amp;": "&amp;INDEX(INDIRECT("'"&amp;B156&amp;"'!5:5"), MATCH(C156,INDIRECT("'"&amp;B156&amp;"'!6:6"),0)),"not available, please double-check your entries in C0010 and C0020"))</f>
        <v/>
      </c>
    </row>
    <row r="157" spans="1:6" ht="52.5" customHeight="1">
      <c r="A157" s="1" t="s">
        <v>146</v>
      </c>
      <c r="B157" s="97"/>
      <c r="C157" s="97"/>
      <c r="D157" s="97"/>
      <c r="E157" s="96"/>
      <c r="F157" s="104" t="str">
        <f ca="1">IF(OR(B157="",C157=""),"",IFERROR(VLOOKUP(B157,DataQualityDashboard!B:K,3,FALSE)&amp;": "&amp;INDEX(INDIRECT("'"&amp;B157&amp;"'!5:5"), MATCH(C157,INDIRECT("'"&amp;B157&amp;"'!6:6"),0)),"not available, please double-check your entries in C0010 and C0020"))</f>
        <v/>
      </c>
    </row>
    <row r="158" spans="1:6" ht="52.5" customHeight="1">
      <c r="A158" s="1" t="s">
        <v>146</v>
      </c>
      <c r="B158" s="97"/>
      <c r="C158" s="97"/>
      <c r="D158" s="97"/>
      <c r="E158" s="96"/>
      <c r="F158" s="104" t="str">
        <f ca="1">IF(OR(B158="",C158=""),"",IFERROR(VLOOKUP(B158,DataQualityDashboard!B:K,3,FALSE)&amp;": "&amp;INDEX(INDIRECT("'"&amp;B158&amp;"'!5:5"), MATCH(C158,INDIRECT("'"&amp;B158&amp;"'!6:6"),0)),"not available, please double-check your entries in C0010 and C0020"))</f>
        <v/>
      </c>
    </row>
    <row r="159" spans="1:6" ht="52.5" customHeight="1">
      <c r="A159" s="1" t="s">
        <v>146</v>
      </c>
      <c r="B159" s="97"/>
      <c r="C159" s="97"/>
      <c r="D159" s="97"/>
      <c r="E159" s="96"/>
      <c r="F159" s="104" t="str">
        <f ca="1">IF(OR(B159="",C159=""),"",IFERROR(VLOOKUP(B159,DataQualityDashboard!B:K,3,FALSE)&amp;": "&amp;INDEX(INDIRECT("'"&amp;B159&amp;"'!5:5"), MATCH(C159,INDIRECT("'"&amp;B159&amp;"'!6:6"),0)),"not available, please double-check your entries in C0010 and C0020"))</f>
        <v/>
      </c>
    </row>
    <row r="160" spans="1:6" ht="52.5" customHeight="1">
      <c r="A160" s="1" t="s">
        <v>146</v>
      </c>
      <c r="B160" s="97"/>
      <c r="C160" s="97"/>
      <c r="D160" s="97"/>
      <c r="E160" s="96"/>
      <c r="F160" s="104" t="str">
        <f ca="1">IF(OR(B160="",C160=""),"",IFERROR(VLOOKUP(B160,DataQualityDashboard!B:K,3,FALSE)&amp;": "&amp;INDEX(INDIRECT("'"&amp;B160&amp;"'!5:5"), MATCH(C160,INDIRECT("'"&amp;B160&amp;"'!6:6"),0)),"not available, please double-check your entries in C0010 and C0020"))</f>
        <v/>
      </c>
    </row>
    <row r="161" spans="1:6" ht="52.5" customHeight="1">
      <c r="A161" s="1" t="s">
        <v>146</v>
      </c>
      <c r="B161" s="97"/>
      <c r="C161" s="97"/>
      <c r="D161" s="97"/>
      <c r="E161" s="96"/>
      <c r="F161" s="104" t="str">
        <f ca="1">IF(OR(B161="",C161=""),"",IFERROR(VLOOKUP(B161,DataQualityDashboard!B:K,3,FALSE)&amp;": "&amp;INDEX(INDIRECT("'"&amp;B161&amp;"'!5:5"), MATCH(C161,INDIRECT("'"&amp;B161&amp;"'!6:6"),0)),"not available, please double-check your entries in C0010 and C0020"))</f>
        <v/>
      </c>
    </row>
    <row r="162" spans="1:6" ht="52.5" customHeight="1">
      <c r="A162" s="1" t="s">
        <v>146</v>
      </c>
      <c r="B162" s="97"/>
      <c r="C162" s="97"/>
      <c r="D162" s="97"/>
      <c r="E162" s="96"/>
      <c r="F162" s="104" t="str">
        <f ca="1">IF(OR(B162="",C162=""),"",IFERROR(VLOOKUP(B162,DataQualityDashboard!B:K,3,FALSE)&amp;": "&amp;INDEX(INDIRECT("'"&amp;B162&amp;"'!5:5"), MATCH(C162,INDIRECT("'"&amp;B162&amp;"'!6:6"),0)),"not available, please double-check your entries in C0010 and C0020"))</f>
        <v/>
      </c>
    </row>
    <row r="163" spans="1:6" ht="52.5" customHeight="1">
      <c r="A163" s="1" t="s">
        <v>146</v>
      </c>
      <c r="B163" s="97"/>
      <c r="C163" s="97"/>
      <c r="D163" s="97"/>
      <c r="E163" s="96"/>
      <c r="F163" s="104" t="str">
        <f ca="1">IF(OR(B163="",C163=""),"",IFERROR(VLOOKUP(B163,DataQualityDashboard!B:K,3,FALSE)&amp;": "&amp;INDEX(INDIRECT("'"&amp;B163&amp;"'!5:5"), MATCH(C163,INDIRECT("'"&amp;B163&amp;"'!6:6"),0)),"not available, please double-check your entries in C0010 and C0020"))</f>
        <v/>
      </c>
    </row>
    <row r="164" spans="1:6" ht="52.5" customHeight="1">
      <c r="A164" s="1" t="s">
        <v>146</v>
      </c>
      <c r="B164" s="97"/>
      <c r="C164" s="97"/>
      <c r="D164" s="97"/>
      <c r="E164" s="96"/>
      <c r="F164" s="104" t="str">
        <f ca="1">IF(OR(B164="",C164=""),"",IFERROR(VLOOKUP(B164,DataQualityDashboard!B:K,3,FALSE)&amp;": "&amp;INDEX(INDIRECT("'"&amp;B164&amp;"'!5:5"), MATCH(C164,INDIRECT("'"&amp;B164&amp;"'!6:6"),0)),"not available, please double-check your entries in C0010 and C0020"))</f>
        <v/>
      </c>
    </row>
    <row r="165" spans="1:6" ht="52.5" customHeight="1">
      <c r="A165" s="1" t="s">
        <v>146</v>
      </c>
      <c r="B165" s="97"/>
      <c r="C165" s="97"/>
      <c r="D165" s="97"/>
      <c r="E165" s="96"/>
      <c r="F165" s="104" t="str">
        <f ca="1">IF(OR(B165="",C165=""),"",IFERROR(VLOOKUP(B165,DataQualityDashboard!B:K,3,FALSE)&amp;": "&amp;INDEX(INDIRECT("'"&amp;B165&amp;"'!5:5"), MATCH(C165,INDIRECT("'"&amp;B165&amp;"'!6:6"),0)),"not available, please double-check your entries in C0010 and C0020"))</f>
        <v/>
      </c>
    </row>
    <row r="166" spans="1:6" ht="52.5" customHeight="1">
      <c r="A166" s="1" t="s">
        <v>146</v>
      </c>
      <c r="B166" s="97"/>
      <c r="C166" s="97"/>
      <c r="D166" s="97"/>
      <c r="E166" s="96"/>
      <c r="F166" s="104" t="str">
        <f ca="1">IF(OR(B166="",C166=""),"",IFERROR(VLOOKUP(B166,DataQualityDashboard!B:K,3,FALSE)&amp;": "&amp;INDEX(INDIRECT("'"&amp;B166&amp;"'!5:5"), MATCH(C166,INDIRECT("'"&amp;B166&amp;"'!6:6"),0)),"not available, please double-check your entries in C0010 and C0020"))</f>
        <v/>
      </c>
    </row>
    <row r="167" spans="1:6" ht="52.5" customHeight="1">
      <c r="A167" s="1" t="s">
        <v>146</v>
      </c>
      <c r="B167" s="97"/>
      <c r="C167" s="97"/>
      <c r="D167" s="97"/>
      <c r="E167" s="96"/>
      <c r="F167" s="104" t="str">
        <f ca="1">IF(OR(B167="",C167=""),"",IFERROR(VLOOKUP(B167,DataQualityDashboard!B:K,3,FALSE)&amp;": "&amp;INDEX(INDIRECT("'"&amp;B167&amp;"'!5:5"), MATCH(C167,INDIRECT("'"&amp;B167&amp;"'!6:6"),0)),"not available, please double-check your entries in C0010 and C0020"))</f>
        <v/>
      </c>
    </row>
    <row r="168" spans="1:6" ht="52.5" customHeight="1">
      <c r="A168" s="1" t="s">
        <v>146</v>
      </c>
      <c r="B168" s="97"/>
      <c r="C168" s="97"/>
      <c r="D168" s="97"/>
      <c r="E168" s="96"/>
      <c r="F168" s="104" t="str">
        <f ca="1">IF(OR(B168="",C168=""),"",IFERROR(VLOOKUP(B168,DataQualityDashboard!B:K,3,FALSE)&amp;": "&amp;INDEX(INDIRECT("'"&amp;B168&amp;"'!5:5"), MATCH(C168,INDIRECT("'"&amp;B168&amp;"'!6:6"),0)),"not available, please double-check your entries in C0010 and C0020"))</f>
        <v/>
      </c>
    </row>
    <row r="169" spans="1:6" ht="52.5" customHeight="1">
      <c r="A169" s="1" t="s">
        <v>146</v>
      </c>
      <c r="B169" s="97"/>
      <c r="C169" s="97"/>
      <c r="D169" s="97"/>
      <c r="E169" s="96"/>
      <c r="F169" s="104" t="str">
        <f ca="1">IF(OR(B169="",C169=""),"",IFERROR(VLOOKUP(B169,DataQualityDashboard!B:K,3,FALSE)&amp;": "&amp;INDEX(INDIRECT("'"&amp;B169&amp;"'!5:5"), MATCH(C169,INDIRECT("'"&amp;B169&amp;"'!6:6"),0)),"not available, please double-check your entries in C0010 and C0020"))</f>
        <v/>
      </c>
    </row>
    <row r="170" spans="1:6" ht="52.5" customHeight="1">
      <c r="A170" s="1" t="s">
        <v>146</v>
      </c>
      <c r="B170" s="97"/>
      <c r="C170" s="97"/>
      <c r="D170" s="97"/>
      <c r="E170" s="96"/>
      <c r="F170" s="104" t="str">
        <f ca="1">IF(OR(B170="",C170=""),"",IFERROR(VLOOKUP(B170,DataQualityDashboard!B:K,3,FALSE)&amp;": "&amp;INDEX(INDIRECT("'"&amp;B170&amp;"'!5:5"), MATCH(C170,INDIRECT("'"&amp;B170&amp;"'!6:6"),0)),"not available, please double-check your entries in C0010 and C0020"))</f>
        <v/>
      </c>
    </row>
    <row r="171" spans="1:6" ht="52.5" customHeight="1">
      <c r="A171" s="1" t="s">
        <v>146</v>
      </c>
      <c r="B171" s="97"/>
      <c r="C171" s="97"/>
      <c r="D171" s="97"/>
      <c r="E171" s="96"/>
      <c r="F171" s="104" t="str">
        <f ca="1">IF(OR(B171="",C171=""),"",IFERROR(VLOOKUP(B171,DataQualityDashboard!B:K,3,FALSE)&amp;": "&amp;INDEX(INDIRECT("'"&amp;B171&amp;"'!5:5"), MATCH(C171,INDIRECT("'"&amp;B171&amp;"'!6:6"),0)),"not available, please double-check your entries in C0010 and C0020"))</f>
        <v/>
      </c>
    </row>
    <row r="172" spans="1:6" ht="52.5" customHeight="1">
      <c r="A172" s="1" t="s">
        <v>146</v>
      </c>
      <c r="B172" s="97"/>
      <c r="C172" s="97"/>
      <c r="D172" s="97"/>
      <c r="E172" s="96"/>
      <c r="F172" s="104" t="str">
        <f ca="1">IF(OR(B172="",C172=""),"",IFERROR(VLOOKUP(B172,DataQualityDashboard!B:K,3,FALSE)&amp;": "&amp;INDEX(INDIRECT("'"&amp;B172&amp;"'!5:5"), MATCH(C172,INDIRECT("'"&amp;B172&amp;"'!6:6"),0)),"not available, please double-check your entries in C0010 and C0020"))</f>
        <v/>
      </c>
    </row>
    <row r="173" spans="1:6" ht="52.5" customHeight="1">
      <c r="A173" s="1" t="s">
        <v>146</v>
      </c>
      <c r="B173" s="97"/>
      <c r="C173" s="97"/>
      <c r="D173" s="97"/>
      <c r="E173" s="96"/>
      <c r="F173" s="104" t="str">
        <f ca="1">IF(OR(B173="",C173=""),"",IFERROR(VLOOKUP(B173,DataQualityDashboard!B:K,3,FALSE)&amp;": "&amp;INDEX(INDIRECT("'"&amp;B173&amp;"'!5:5"), MATCH(C173,INDIRECT("'"&amp;B173&amp;"'!6:6"),0)),"not available, please double-check your entries in C0010 and C0020"))</f>
        <v/>
      </c>
    </row>
    <row r="174" spans="1:6" ht="52.5" customHeight="1">
      <c r="A174" s="1" t="s">
        <v>146</v>
      </c>
      <c r="B174" s="97"/>
      <c r="C174" s="97"/>
      <c r="D174" s="97"/>
      <c r="E174" s="96"/>
      <c r="F174" s="104" t="str">
        <f ca="1">IF(OR(B174="",C174=""),"",IFERROR(VLOOKUP(B174,DataQualityDashboard!B:K,3,FALSE)&amp;": "&amp;INDEX(INDIRECT("'"&amp;B174&amp;"'!5:5"), MATCH(C174,INDIRECT("'"&amp;B174&amp;"'!6:6"),0)),"not available, please double-check your entries in C0010 and C0020"))</f>
        <v/>
      </c>
    </row>
    <row r="175" spans="1:6" ht="52.5" customHeight="1">
      <c r="A175" s="1" t="s">
        <v>146</v>
      </c>
      <c r="B175" s="97"/>
      <c r="C175" s="97"/>
      <c r="D175" s="97"/>
      <c r="E175" s="96"/>
      <c r="F175" s="104" t="str">
        <f ca="1">IF(OR(B175="",C175=""),"",IFERROR(VLOOKUP(B175,DataQualityDashboard!B:K,3,FALSE)&amp;": "&amp;INDEX(INDIRECT("'"&amp;B175&amp;"'!5:5"), MATCH(C175,INDIRECT("'"&amp;B175&amp;"'!6:6"),0)),"not available, please double-check your entries in C0010 and C0020"))</f>
        <v/>
      </c>
    </row>
    <row r="176" spans="1:6" ht="52.5" customHeight="1">
      <c r="A176" s="1" t="s">
        <v>146</v>
      </c>
      <c r="B176" s="97"/>
      <c r="C176" s="97"/>
      <c r="D176" s="97"/>
      <c r="E176" s="96"/>
      <c r="F176" s="104" t="str">
        <f ca="1">IF(OR(B176="",C176=""),"",IFERROR(VLOOKUP(B176,DataQualityDashboard!B:K,3,FALSE)&amp;": "&amp;INDEX(INDIRECT("'"&amp;B176&amp;"'!5:5"), MATCH(C176,INDIRECT("'"&amp;B176&amp;"'!6:6"),0)),"not available, please double-check your entries in C0010 and C0020"))</f>
        <v/>
      </c>
    </row>
    <row r="177" spans="1:6" ht="52.5" customHeight="1">
      <c r="A177" s="1" t="s">
        <v>146</v>
      </c>
      <c r="B177" s="97"/>
      <c r="C177" s="97"/>
      <c r="D177" s="97"/>
      <c r="E177" s="96"/>
      <c r="F177" s="104" t="str">
        <f ca="1">IF(OR(B177="",C177=""),"",IFERROR(VLOOKUP(B177,DataQualityDashboard!B:K,3,FALSE)&amp;": "&amp;INDEX(INDIRECT("'"&amp;B177&amp;"'!5:5"), MATCH(C177,INDIRECT("'"&amp;B177&amp;"'!6:6"),0)),"not available, please double-check your entries in C0010 and C0020"))</f>
        <v/>
      </c>
    </row>
    <row r="178" spans="1:6" ht="52.5" customHeight="1">
      <c r="A178" s="1" t="s">
        <v>146</v>
      </c>
      <c r="B178" s="97"/>
      <c r="C178" s="97"/>
      <c r="D178" s="97"/>
      <c r="E178" s="96"/>
      <c r="F178" s="104" t="str">
        <f ca="1">IF(OR(B178="",C178=""),"",IFERROR(VLOOKUP(B178,DataQualityDashboard!B:K,3,FALSE)&amp;": "&amp;INDEX(INDIRECT("'"&amp;B178&amp;"'!5:5"), MATCH(C178,INDIRECT("'"&amp;B178&amp;"'!6:6"),0)),"not available, please double-check your entries in C0010 and C0020"))</f>
        <v/>
      </c>
    </row>
    <row r="179" spans="1:6" ht="52.5" customHeight="1">
      <c r="A179" s="1" t="s">
        <v>146</v>
      </c>
      <c r="B179" s="97"/>
      <c r="C179" s="97"/>
      <c r="D179" s="97"/>
      <c r="E179" s="96"/>
      <c r="F179" s="104" t="str">
        <f ca="1">IF(OR(B179="",C179=""),"",IFERROR(VLOOKUP(B179,DataQualityDashboard!B:K,3,FALSE)&amp;": "&amp;INDEX(INDIRECT("'"&amp;B179&amp;"'!5:5"), MATCH(C179,INDIRECT("'"&amp;B179&amp;"'!6:6"),0)),"not available, please double-check your entries in C0010 and C0020"))</f>
        <v/>
      </c>
    </row>
    <row r="180" spans="1:6" ht="52.5" customHeight="1">
      <c r="A180" s="1" t="s">
        <v>146</v>
      </c>
      <c r="B180" s="97"/>
      <c r="C180" s="97"/>
      <c r="D180" s="97"/>
      <c r="E180" s="96"/>
      <c r="F180" s="104" t="str">
        <f ca="1">IF(OR(B180="",C180=""),"",IFERROR(VLOOKUP(B180,DataQualityDashboard!B:K,3,FALSE)&amp;": "&amp;INDEX(INDIRECT("'"&amp;B180&amp;"'!5:5"), MATCH(C180,INDIRECT("'"&amp;B180&amp;"'!6:6"),0)),"not available, please double-check your entries in C0010 and C0020"))</f>
        <v/>
      </c>
    </row>
    <row r="181" spans="1:6" ht="52.5" customHeight="1">
      <c r="A181" s="1" t="s">
        <v>146</v>
      </c>
      <c r="B181" s="97"/>
      <c r="C181" s="97"/>
      <c r="D181" s="97"/>
      <c r="E181" s="96"/>
      <c r="F181" s="104" t="str">
        <f ca="1">IF(OR(B181="",C181=""),"",IFERROR(VLOOKUP(B181,DataQualityDashboard!B:K,3,FALSE)&amp;": "&amp;INDEX(INDIRECT("'"&amp;B181&amp;"'!5:5"), MATCH(C181,INDIRECT("'"&amp;B181&amp;"'!6:6"),0)),"not available, please double-check your entries in C0010 and C0020"))</f>
        <v/>
      </c>
    </row>
    <row r="182" spans="1:6" ht="52.5" customHeight="1">
      <c r="A182" s="1" t="s">
        <v>146</v>
      </c>
      <c r="B182" s="97"/>
      <c r="C182" s="97"/>
      <c r="D182" s="97"/>
      <c r="E182" s="96"/>
      <c r="F182" s="104" t="str">
        <f ca="1">IF(OR(B182="",C182=""),"",IFERROR(VLOOKUP(B182,DataQualityDashboard!B:K,3,FALSE)&amp;": "&amp;INDEX(INDIRECT("'"&amp;B182&amp;"'!5:5"), MATCH(C182,INDIRECT("'"&amp;B182&amp;"'!6:6"),0)),"not available, please double-check your entries in C0010 and C0020"))</f>
        <v/>
      </c>
    </row>
    <row r="183" spans="1:6" ht="52.5" customHeight="1">
      <c r="A183" s="1" t="s">
        <v>146</v>
      </c>
      <c r="B183" s="97"/>
      <c r="C183" s="97"/>
      <c r="D183" s="97"/>
      <c r="E183" s="96"/>
      <c r="F183" s="104" t="str">
        <f ca="1">IF(OR(B183="",C183=""),"",IFERROR(VLOOKUP(B183,DataQualityDashboard!B:K,3,FALSE)&amp;": "&amp;INDEX(INDIRECT("'"&amp;B183&amp;"'!5:5"), MATCH(C183,INDIRECT("'"&amp;B183&amp;"'!6:6"),0)),"not available, please double-check your entries in C0010 and C0020"))</f>
        <v/>
      </c>
    </row>
    <row r="184" spans="1:6" ht="52.5" customHeight="1">
      <c r="A184" s="1" t="s">
        <v>146</v>
      </c>
      <c r="B184" s="97"/>
      <c r="C184" s="97"/>
      <c r="D184" s="97"/>
      <c r="E184" s="96"/>
      <c r="F184" s="104" t="str">
        <f ca="1">IF(OR(B184="",C184=""),"",IFERROR(VLOOKUP(B184,DataQualityDashboard!B:K,3,FALSE)&amp;": "&amp;INDEX(INDIRECT("'"&amp;B184&amp;"'!5:5"), MATCH(C184,INDIRECT("'"&amp;B184&amp;"'!6:6"),0)),"not available, please double-check your entries in C0010 and C0020"))</f>
        <v/>
      </c>
    </row>
    <row r="185" spans="1:6" ht="52.5" customHeight="1">
      <c r="A185" s="1" t="s">
        <v>146</v>
      </c>
      <c r="B185" s="97"/>
      <c r="C185" s="97"/>
      <c r="D185" s="97"/>
      <c r="E185" s="96"/>
      <c r="F185" s="104" t="str">
        <f ca="1">IF(OR(B185="",C185=""),"",IFERROR(VLOOKUP(B185,DataQualityDashboard!B:K,3,FALSE)&amp;": "&amp;INDEX(INDIRECT("'"&amp;B185&amp;"'!5:5"), MATCH(C185,INDIRECT("'"&amp;B185&amp;"'!6:6"),0)),"not available, please double-check your entries in C0010 and C0020"))</f>
        <v/>
      </c>
    </row>
    <row r="186" spans="1:6" ht="52.5" customHeight="1">
      <c r="A186" s="1" t="s">
        <v>146</v>
      </c>
      <c r="B186" s="97"/>
      <c r="C186" s="97"/>
      <c r="D186" s="97"/>
      <c r="E186" s="96"/>
      <c r="F186" s="104" t="str">
        <f ca="1">IF(OR(B186="",C186=""),"",IFERROR(VLOOKUP(B186,DataQualityDashboard!B:K,3,FALSE)&amp;": "&amp;INDEX(INDIRECT("'"&amp;B186&amp;"'!5:5"), MATCH(C186,INDIRECT("'"&amp;B186&amp;"'!6:6"),0)),"not available, please double-check your entries in C0010 and C0020"))</f>
        <v/>
      </c>
    </row>
    <row r="187" spans="1:6" ht="52.5" customHeight="1">
      <c r="A187" s="1" t="s">
        <v>146</v>
      </c>
      <c r="B187" s="97"/>
      <c r="C187" s="97"/>
      <c r="D187" s="97"/>
      <c r="E187" s="96"/>
      <c r="F187" s="104" t="str">
        <f ca="1">IF(OR(B187="",C187=""),"",IFERROR(VLOOKUP(B187,DataQualityDashboard!B:K,3,FALSE)&amp;": "&amp;INDEX(INDIRECT("'"&amp;B187&amp;"'!5:5"), MATCH(C187,INDIRECT("'"&amp;B187&amp;"'!6:6"),0)),"not available, please double-check your entries in C0010 and C0020"))</f>
        <v/>
      </c>
    </row>
    <row r="188" spans="1:6" ht="52.5" customHeight="1">
      <c r="A188" s="1" t="s">
        <v>146</v>
      </c>
      <c r="B188" s="97"/>
      <c r="C188" s="97"/>
      <c r="D188" s="97"/>
      <c r="E188" s="96"/>
      <c r="F188" s="104" t="str">
        <f ca="1">IF(OR(B188="",C188=""),"",IFERROR(VLOOKUP(B188,DataQualityDashboard!B:K,3,FALSE)&amp;": "&amp;INDEX(INDIRECT("'"&amp;B188&amp;"'!5:5"), MATCH(C188,INDIRECT("'"&amp;B188&amp;"'!6:6"),0)),"not available, please double-check your entries in C0010 and C0020"))</f>
        <v/>
      </c>
    </row>
    <row r="189" spans="1:6" ht="52.5" customHeight="1">
      <c r="A189" s="1" t="s">
        <v>146</v>
      </c>
      <c r="B189" s="97"/>
      <c r="C189" s="97"/>
      <c r="D189" s="97"/>
      <c r="E189" s="96"/>
      <c r="F189" s="104" t="str">
        <f ca="1">IF(OR(B189="",C189=""),"",IFERROR(VLOOKUP(B189,DataQualityDashboard!B:K,3,FALSE)&amp;": "&amp;INDEX(INDIRECT("'"&amp;B189&amp;"'!5:5"), MATCH(C189,INDIRECT("'"&amp;B189&amp;"'!6:6"),0)),"not available, please double-check your entries in C0010 and C0020"))</f>
        <v/>
      </c>
    </row>
    <row r="190" spans="1:6" ht="52.5" customHeight="1">
      <c r="A190" s="1" t="s">
        <v>146</v>
      </c>
      <c r="B190" s="97"/>
      <c r="C190" s="97"/>
      <c r="D190" s="97"/>
      <c r="E190" s="96"/>
      <c r="F190" s="104" t="str">
        <f ca="1">IF(OR(B190="",C190=""),"",IFERROR(VLOOKUP(B190,DataQualityDashboard!B:K,3,FALSE)&amp;": "&amp;INDEX(INDIRECT("'"&amp;B190&amp;"'!5:5"), MATCH(C190,INDIRECT("'"&amp;B190&amp;"'!6:6"),0)),"not available, please double-check your entries in C0010 and C0020"))</f>
        <v/>
      </c>
    </row>
    <row r="191" spans="1:6" ht="52.5" customHeight="1">
      <c r="A191" s="1" t="s">
        <v>146</v>
      </c>
      <c r="B191" s="97"/>
      <c r="C191" s="97"/>
      <c r="D191" s="97"/>
      <c r="E191" s="96"/>
      <c r="F191" s="104" t="str">
        <f ca="1">IF(OR(B191="",C191=""),"",IFERROR(VLOOKUP(B191,DataQualityDashboard!B:K,3,FALSE)&amp;": "&amp;INDEX(INDIRECT("'"&amp;B191&amp;"'!5:5"), MATCH(C191,INDIRECT("'"&amp;B191&amp;"'!6:6"),0)),"not available, please double-check your entries in C0010 and C0020"))</f>
        <v/>
      </c>
    </row>
    <row r="192" spans="1:6" ht="52.5" customHeight="1">
      <c r="A192" s="1" t="s">
        <v>146</v>
      </c>
      <c r="B192" s="97"/>
      <c r="C192" s="97"/>
      <c r="D192" s="97"/>
      <c r="E192" s="96"/>
      <c r="F192" s="104" t="str">
        <f ca="1">IF(OR(B192="",C192=""),"",IFERROR(VLOOKUP(B192,DataQualityDashboard!B:K,3,FALSE)&amp;": "&amp;INDEX(INDIRECT("'"&amp;B192&amp;"'!5:5"), MATCH(C192,INDIRECT("'"&amp;B192&amp;"'!6:6"),0)),"not available, please double-check your entries in C0010 and C0020"))</f>
        <v/>
      </c>
    </row>
    <row r="193" spans="1:6" ht="52.5" customHeight="1">
      <c r="A193" s="1" t="s">
        <v>146</v>
      </c>
      <c r="B193" s="97"/>
      <c r="C193" s="97"/>
      <c r="D193" s="97"/>
      <c r="E193" s="96"/>
      <c r="F193" s="104" t="str">
        <f ca="1">IF(OR(B193="",C193=""),"",IFERROR(VLOOKUP(B193,DataQualityDashboard!B:K,3,FALSE)&amp;": "&amp;INDEX(INDIRECT("'"&amp;B193&amp;"'!5:5"), MATCH(C193,INDIRECT("'"&amp;B193&amp;"'!6:6"),0)),"not available, please double-check your entries in C0010 and C0020"))</f>
        <v/>
      </c>
    </row>
    <row r="194" spans="1:6" ht="52.5" customHeight="1">
      <c r="A194" s="1" t="s">
        <v>146</v>
      </c>
      <c r="B194" s="97"/>
      <c r="C194" s="97"/>
      <c r="D194" s="97"/>
      <c r="E194" s="96"/>
      <c r="F194" s="104" t="str">
        <f ca="1">IF(OR(B194="",C194=""),"",IFERROR(VLOOKUP(B194,DataQualityDashboard!B:K,3,FALSE)&amp;": "&amp;INDEX(INDIRECT("'"&amp;B194&amp;"'!5:5"), MATCH(C194,INDIRECT("'"&amp;B194&amp;"'!6:6"),0)),"not available, please double-check your entries in C0010 and C0020"))</f>
        <v/>
      </c>
    </row>
    <row r="195" spans="1:6" ht="52.5" customHeight="1">
      <c r="A195" s="1" t="s">
        <v>146</v>
      </c>
      <c r="B195" s="97"/>
      <c r="C195" s="97"/>
      <c r="D195" s="97"/>
      <c r="E195" s="96"/>
      <c r="F195" s="104" t="str">
        <f ca="1">IF(OR(B195="",C195=""),"",IFERROR(VLOOKUP(B195,DataQualityDashboard!B:K,3,FALSE)&amp;": "&amp;INDEX(INDIRECT("'"&amp;B195&amp;"'!5:5"), MATCH(C195,INDIRECT("'"&amp;B195&amp;"'!6:6"),0)),"not available, please double-check your entries in C0010 and C0020"))</f>
        <v/>
      </c>
    </row>
    <row r="196" spans="1:6" ht="52.5" customHeight="1">
      <c r="A196" s="1" t="s">
        <v>146</v>
      </c>
      <c r="B196" s="97"/>
      <c r="C196" s="97"/>
      <c r="D196" s="97"/>
      <c r="E196" s="96"/>
      <c r="F196" s="104" t="str">
        <f ca="1">IF(OR(B196="",C196=""),"",IFERROR(VLOOKUP(B196,DataQualityDashboard!B:K,3,FALSE)&amp;": "&amp;INDEX(INDIRECT("'"&amp;B196&amp;"'!5:5"), MATCH(C196,INDIRECT("'"&amp;B196&amp;"'!6:6"),0)),"not available, please double-check your entries in C0010 and C0020"))</f>
        <v/>
      </c>
    </row>
    <row r="197" spans="1:6" ht="52.5" customHeight="1">
      <c r="A197" s="1" t="s">
        <v>146</v>
      </c>
      <c r="B197" s="97"/>
      <c r="C197" s="97"/>
      <c r="D197" s="97"/>
      <c r="E197" s="96"/>
      <c r="F197" s="104" t="str">
        <f ca="1">IF(OR(B197="",C197=""),"",IFERROR(VLOOKUP(B197,DataQualityDashboard!B:K,3,FALSE)&amp;": "&amp;INDEX(INDIRECT("'"&amp;B197&amp;"'!5:5"), MATCH(C197,INDIRECT("'"&amp;B197&amp;"'!6:6"),0)),"not available, please double-check your entries in C0010 and C0020"))</f>
        <v/>
      </c>
    </row>
    <row r="198" spans="1:6" ht="52.5" customHeight="1">
      <c r="A198" s="1" t="s">
        <v>146</v>
      </c>
      <c r="B198" s="97"/>
      <c r="C198" s="97"/>
      <c r="D198" s="97"/>
      <c r="E198" s="96"/>
      <c r="F198" s="104" t="str">
        <f ca="1">IF(OR(B198="",C198=""),"",IFERROR(VLOOKUP(B198,DataQualityDashboard!B:K,3,FALSE)&amp;": "&amp;INDEX(INDIRECT("'"&amp;B198&amp;"'!5:5"), MATCH(C198,INDIRECT("'"&amp;B198&amp;"'!6:6"),0)),"not available, please double-check your entries in C0010 and C0020"))</f>
        <v/>
      </c>
    </row>
    <row r="199" spans="1:6" ht="52.5" customHeight="1">
      <c r="A199" s="1" t="s">
        <v>146</v>
      </c>
      <c r="B199" s="97"/>
      <c r="C199" s="97"/>
      <c r="D199" s="97"/>
      <c r="E199" s="96"/>
      <c r="F199" s="104" t="str">
        <f ca="1">IF(OR(B199="",C199=""),"",IFERROR(VLOOKUP(B199,DataQualityDashboard!B:K,3,FALSE)&amp;": "&amp;INDEX(INDIRECT("'"&amp;B199&amp;"'!5:5"), MATCH(C199,INDIRECT("'"&amp;B199&amp;"'!6:6"),0)),"not available, please double-check your entries in C0010 and C0020"))</f>
        <v/>
      </c>
    </row>
    <row r="200" spans="1:6" ht="52.5" customHeight="1">
      <c r="A200" s="1" t="s">
        <v>146</v>
      </c>
      <c r="B200" s="97"/>
      <c r="C200" s="97"/>
      <c r="D200" s="97"/>
      <c r="E200" s="96"/>
      <c r="F200" s="104" t="str">
        <f ca="1">IF(OR(B200="",C200=""),"",IFERROR(VLOOKUP(B200,DataQualityDashboard!B:K,3,FALSE)&amp;": "&amp;INDEX(INDIRECT("'"&amp;B200&amp;"'!5:5"), MATCH(C200,INDIRECT("'"&amp;B200&amp;"'!6:6"),0)),"not available, please double-check your entries in C0010 and C0020"))</f>
        <v/>
      </c>
    </row>
    <row r="201" spans="1:6" ht="52.5" customHeight="1">
      <c r="A201" s="1" t="s">
        <v>146</v>
      </c>
      <c r="B201" s="97"/>
      <c r="C201" s="97"/>
      <c r="D201" s="97"/>
      <c r="E201" s="96"/>
      <c r="F201" s="104" t="str">
        <f ca="1">IF(OR(B201="",C201=""),"",IFERROR(VLOOKUP(B201,DataQualityDashboard!B:K,3,FALSE)&amp;": "&amp;INDEX(INDIRECT("'"&amp;B201&amp;"'!5:5"), MATCH(C201,INDIRECT("'"&amp;B201&amp;"'!6:6"),0)),"not available, please double-check your entries in C0010 and C0020"))</f>
        <v/>
      </c>
    </row>
    <row r="202" spans="1:6" ht="52.5" customHeight="1">
      <c r="A202" s="1" t="s">
        <v>146</v>
      </c>
      <c r="B202" s="97"/>
      <c r="C202" s="97"/>
      <c r="D202" s="97"/>
      <c r="E202" s="96"/>
      <c r="F202" s="104" t="str">
        <f ca="1">IF(OR(B202="",C202=""),"",IFERROR(VLOOKUP(B202,DataQualityDashboard!B:K,3,FALSE)&amp;": "&amp;INDEX(INDIRECT("'"&amp;B202&amp;"'!5:5"), MATCH(C202,INDIRECT("'"&amp;B202&amp;"'!6:6"),0)),"not available, please double-check your entries in C0010 and C0020"))</f>
        <v/>
      </c>
    </row>
    <row r="203" spans="1:6" ht="52.5" customHeight="1">
      <c r="A203" s="1" t="s">
        <v>146</v>
      </c>
      <c r="B203" s="97"/>
      <c r="C203" s="97"/>
      <c r="D203" s="97"/>
      <c r="E203" s="96"/>
      <c r="F203" s="104" t="str">
        <f ca="1">IF(OR(B203="",C203=""),"",IFERROR(VLOOKUP(B203,DataQualityDashboard!B:K,3,FALSE)&amp;": "&amp;INDEX(INDIRECT("'"&amp;B203&amp;"'!5:5"), MATCH(C203,INDIRECT("'"&amp;B203&amp;"'!6:6"),0)),"not available, please double-check your entries in C0010 and C0020"))</f>
        <v/>
      </c>
    </row>
    <row r="204" spans="1:6" ht="52.5" customHeight="1">
      <c r="A204" s="1" t="s">
        <v>146</v>
      </c>
      <c r="B204" s="97"/>
      <c r="C204" s="97"/>
      <c r="D204" s="97"/>
      <c r="E204" s="96"/>
      <c r="F204" s="104" t="str">
        <f ca="1">IF(OR(B204="",C204=""),"",IFERROR(VLOOKUP(B204,DataQualityDashboard!B:K,3,FALSE)&amp;": "&amp;INDEX(INDIRECT("'"&amp;B204&amp;"'!5:5"), MATCH(C204,INDIRECT("'"&amp;B204&amp;"'!6:6"),0)),"not available, please double-check your entries in C0010 and C0020"))</f>
        <v/>
      </c>
    </row>
    <row r="205" spans="1:6" ht="52.5" customHeight="1">
      <c r="A205" s="1" t="s">
        <v>146</v>
      </c>
      <c r="B205" s="97"/>
      <c r="C205" s="97"/>
      <c r="D205" s="97"/>
      <c r="E205" s="96"/>
      <c r="F205" s="104" t="str">
        <f ca="1">IF(OR(B205="",C205=""),"",IFERROR(VLOOKUP(B205,DataQualityDashboard!B:K,3,FALSE)&amp;": "&amp;INDEX(INDIRECT("'"&amp;B205&amp;"'!5:5"), MATCH(C205,INDIRECT("'"&amp;B205&amp;"'!6:6"),0)),"not available, please double-check your entries in C0010 and C0020"))</f>
        <v/>
      </c>
    </row>
    <row r="206" spans="1:6" ht="52.5" customHeight="1">
      <c r="A206" s="1" t="s">
        <v>146</v>
      </c>
      <c r="B206" s="97"/>
      <c r="C206" s="97"/>
      <c r="D206" s="97"/>
      <c r="E206" s="96"/>
      <c r="F206" s="104" t="str">
        <f ca="1">IF(OR(B206="",C206=""),"",IFERROR(VLOOKUP(B206,DataQualityDashboard!B:K,3,FALSE)&amp;": "&amp;INDEX(INDIRECT("'"&amp;B206&amp;"'!5:5"), MATCH(C206,INDIRECT("'"&amp;B206&amp;"'!6:6"),0)),"not available, please double-check your entries in C0010 and C0020"))</f>
        <v/>
      </c>
    </row>
    <row r="207" spans="1:6" ht="52.5" customHeight="1">
      <c r="A207" s="1" t="s">
        <v>146</v>
      </c>
      <c r="B207" s="97"/>
      <c r="C207" s="97"/>
      <c r="D207" s="97"/>
      <c r="E207" s="96"/>
      <c r="F207" s="104" t="str">
        <f ca="1">IF(OR(B207="",C207=""),"",IFERROR(VLOOKUP(B207,DataQualityDashboard!B:K,3,FALSE)&amp;": "&amp;INDEX(INDIRECT("'"&amp;B207&amp;"'!5:5"), MATCH(C207,INDIRECT("'"&amp;B207&amp;"'!6:6"),0)),"not available, please double-check your entries in C0010 and C0020"))</f>
        <v/>
      </c>
    </row>
    <row r="208" spans="1:6" ht="52.5" customHeight="1">
      <c r="A208" s="1" t="s">
        <v>146</v>
      </c>
      <c r="B208" s="97"/>
      <c r="C208" s="97"/>
      <c r="D208" s="97"/>
      <c r="E208" s="96"/>
      <c r="F208" s="104" t="str">
        <f ca="1">IF(OR(B208="",C208=""),"",IFERROR(VLOOKUP(B208,DataQualityDashboard!B:K,3,FALSE)&amp;": "&amp;INDEX(INDIRECT("'"&amp;B208&amp;"'!5:5"), MATCH(C208,INDIRECT("'"&amp;B208&amp;"'!6:6"),0)),"not available, please double-check your entries in C0010 and C0020"))</f>
        <v/>
      </c>
    </row>
    <row r="209" spans="1:6" ht="52.5" customHeight="1">
      <c r="A209" s="1" t="s">
        <v>146</v>
      </c>
      <c r="B209" s="97"/>
      <c r="C209" s="97"/>
      <c r="D209" s="97"/>
      <c r="E209" s="96"/>
      <c r="F209" s="104" t="str">
        <f ca="1">IF(OR(B209="",C209=""),"",IFERROR(VLOOKUP(B209,DataQualityDashboard!B:K,3,FALSE)&amp;": "&amp;INDEX(INDIRECT("'"&amp;B209&amp;"'!5:5"), MATCH(C209,INDIRECT("'"&amp;B209&amp;"'!6:6"),0)),"not available, please double-check your entries in C0010 and C0020"))</f>
        <v/>
      </c>
    </row>
    <row r="210" spans="1:6" ht="52.5" customHeight="1">
      <c r="A210" s="1" t="s">
        <v>146</v>
      </c>
      <c r="B210" s="97"/>
      <c r="C210" s="97"/>
      <c r="D210" s="97"/>
      <c r="E210" s="96"/>
      <c r="F210" s="104" t="str">
        <f ca="1">IF(OR(B210="",C210=""),"",IFERROR(VLOOKUP(B210,DataQualityDashboard!B:K,3,FALSE)&amp;": "&amp;INDEX(INDIRECT("'"&amp;B210&amp;"'!5:5"), MATCH(C210,INDIRECT("'"&amp;B210&amp;"'!6:6"),0)),"not available, please double-check your entries in C0010 and C0020"))</f>
        <v/>
      </c>
    </row>
    <row r="211" spans="1:6" ht="52.5" customHeight="1">
      <c r="A211" s="1" t="s">
        <v>146</v>
      </c>
      <c r="B211" s="97"/>
      <c r="C211" s="97"/>
      <c r="D211" s="97"/>
      <c r="E211" s="96"/>
      <c r="F211" s="104" t="str">
        <f ca="1">IF(OR(B211="",C211=""),"",IFERROR(VLOOKUP(B211,DataQualityDashboard!B:K,3,FALSE)&amp;": "&amp;INDEX(INDIRECT("'"&amp;B211&amp;"'!5:5"), MATCH(C211,INDIRECT("'"&amp;B211&amp;"'!6:6"),0)),"not available, please double-check your entries in C0010 and C0020"))</f>
        <v/>
      </c>
    </row>
    <row r="212" spans="1:6" ht="52.5" customHeight="1">
      <c r="A212" s="1" t="s">
        <v>146</v>
      </c>
      <c r="B212" s="97"/>
      <c r="C212" s="97"/>
      <c r="D212" s="97"/>
      <c r="E212" s="96"/>
      <c r="F212" s="104" t="str">
        <f ca="1">IF(OR(B212="",C212=""),"",IFERROR(VLOOKUP(B212,DataQualityDashboard!B:K,3,FALSE)&amp;": "&amp;INDEX(INDIRECT("'"&amp;B212&amp;"'!5:5"), MATCH(C212,INDIRECT("'"&amp;B212&amp;"'!6:6"),0)),"not available, please double-check your entries in C0010 and C0020"))</f>
        <v/>
      </c>
    </row>
    <row r="213" spans="1:6" ht="52.5" customHeight="1">
      <c r="A213" s="1" t="s">
        <v>146</v>
      </c>
      <c r="B213" s="97"/>
      <c r="C213" s="97"/>
      <c r="D213" s="97"/>
      <c r="E213" s="96"/>
      <c r="F213" s="104" t="str">
        <f ca="1">IF(OR(B213="",C213=""),"",IFERROR(VLOOKUP(B213,DataQualityDashboard!B:K,3,FALSE)&amp;": "&amp;INDEX(INDIRECT("'"&amp;B213&amp;"'!5:5"), MATCH(C213,INDIRECT("'"&amp;B213&amp;"'!6:6"),0)),"not available, please double-check your entries in C0010 and C0020"))</f>
        <v/>
      </c>
    </row>
    <row r="214" spans="1:6" ht="52.5" customHeight="1">
      <c r="A214" s="1" t="s">
        <v>146</v>
      </c>
      <c r="B214" s="97"/>
      <c r="C214" s="97"/>
      <c r="D214" s="97"/>
      <c r="E214" s="96"/>
      <c r="F214" s="104" t="str">
        <f ca="1">IF(OR(B214="",C214=""),"",IFERROR(VLOOKUP(B214,DataQualityDashboard!B:K,3,FALSE)&amp;": "&amp;INDEX(INDIRECT("'"&amp;B214&amp;"'!5:5"), MATCH(C214,INDIRECT("'"&amp;B214&amp;"'!6:6"),0)),"not available, please double-check your entries in C0010 and C0020"))</f>
        <v/>
      </c>
    </row>
    <row r="215" spans="1:6" ht="52.5" customHeight="1">
      <c r="A215" s="1" t="s">
        <v>146</v>
      </c>
      <c r="B215" s="97"/>
      <c r="C215" s="97"/>
      <c r="D215" s="97"/>
      <c r="E215" s="96"/>
      <c r="F215" s="104" t="str">
        <f ca="1">IF(OR(B215="",C215=""),"",IFERROR(VLOOKUP(B215,DataQualityDashboard!B:K,3,FALSE)&amp;": "&amp;INDEX(INDIRECT("'"&amp;B215&amp;"'!5:5"), MATCH(C215,INDIRECT("'"&amp;B215&amp;"'!6:6"),0)),"not available, please double-check your entries in C0010 and C0020"))</f>
        <v/>
      </c>
    </row>
    <row r="216" spans="1:6" ht="52.5" customHeight="1">
      <c r="A216" s="1" t="s">
        <v>146</v>
      </c>
      <c r="B216" s="97"/>
      <c r="C216" s="97"/>
      <c r="D216" s="97"/>
      <c r="E216" s="96"/>
      <c r="F216" s="104" t="str">
        <f ca="1">IF(OR(B216="",C216=""),"",IFERROR(VLOOKUP(B216,DataQualityDashboard!B:K,3,FALSE)&amp;": "&amp;INDEX(INDIRECT("'"&amp;B216&amp;"'!5:5"), MATCH(C216,INDIRECT("'"&amp;B216&amp;"'!6:6"),0)),"not available, please double-check your entries in C0010 and C0020"))</f>
        <v/>
      </c>
    </row>
    <row r="217" spans="1:6" ht="52.5" customHeight="1">
      <c r="A217" s="1" t="s">
        <v>146</v>
      </c>
      <c r="B217" s="97"/>
      <c r="C217" s="97"/>
      <c r="D217" s="97"/>
      <c r="E217" s="96"/>
      <c r="F217" s="104" t="str">
        <f ca="1">IF(OR(B217="",C217=""),"",IFERROR(VLOOKUP(B217,DataQualityDashboard!B:K,3,FALSE)&amp;": "&amp;INDEX(INDIRECT("'"&amp;B217&amp;"'!5:5"), MATCH(C217,INDIRECT("'"&amp;B217&amp;"'!6:6"),0)),"not available, please double-check your entries in C0010 and C0020"))</f>
        <v/>
      </c>
    </row>
    <row r="218" spans="1:6" ht="52.5" customHeight="1">
      <c r="A218" s="1" t="s">
        <v>146</v>
      </c>
      <c r="B218" s="97"/>
      <c r="C218" s="97"/>
      <c r="D218" s="97"/>
      <c r="E218" s="96"/>
      <c r="F218" s="104" t="str">
        <f ca="1">IF(OR(B218="",C218=""),"",IFERROR(VLOOKUP(B218,DataQualityDashboard!B:K,3,FALSE)&amp;": "&amp;INDEX(INDIRECT("'"&amp;B218&amp;"'!5:5"), MATCH(C218,INDIRECT("'"&amp;B218&amp;"'!6:6"),0)),"not available, please double-check your entries in C0010 and C0020"))</f>
        <v/>
      </c>
    </row>
    <row r="219" spans="1:6" ht="52.5" customHeight="1">
      <c r="A219" s="1" t="s">
        <v>146</v>
      </c>
      <c r="B219" s="97"/>
      <c r="C219" s="97"/>
      <c r="D219" s="97"/>
      <c r="E219" s="96"/>
      <c r="F219" s="104" t="str">
        <f ca="1">IF(OR(B219="",C219=""),"",IFERROR(VLOOKUP(B219,DataQualityDashboard!B:K,3,FALSE)&amp;": "&amp;INDEX(INDIRECT("'"&amp;B219&amp;"'!5:5"), MATCH(C219,INDIRECT("'"&amp;B219&amp;"'!6:6"),0)),"not available, please double-check your entries in C0010 and C0020"))</f>
        <v/>
      </c>
    </row>
    <row r="220" spans="1:6" ht="52.5" customHeight="1">
      <c r="A220" s="1" t="s">
        <v>146</v>
      </c>
      <c r="B220" s="97"/>
      <c r="C220" s="97"/>
      <c r="D220" s="97"/>
      <c r="E220" s="96"/>
      <c r="F220" s="104" t="str">
        <f ca="1">IF(OR(B220="",C220=""),"",IFERROR(VLOOKUP(B220,DataQualityDashboard!B:K,3,FALSE)&amp;": "&amp;INDEX(INDIRECT("'"&amp;B220&amp;"'!5:5"), MATCH(C220,INDIRECT("'"&amp;B220&amp;"'!6:6"),0)),"not available, please double-check your entries in C0010 and C0020"))</f>
        <v/>
      </c>
    </row>
    <row r="221" spans="1:6" ht="52.5" customHeight="1">
      <c r="A221" s="1" t="s">
        <v>146</v>
      </c>
      <c r="B221" s="97"/>
      <c r="C221" s="97"/>
      <c r="D221" s="97"/>
      <c r="E221" s="96"/>
      <c r="F221" s="104" t="str">
        <f ca="1">IF(OR(B221="",C221=""),"",IFERROR(VLOOKUP(B221,DataQualityDashboard!B:K,3,FALSE)&amp;": "&amp;INDEX(INDIRECT("'"&amp;B221&amp;"'!5:5"), MATCH(C221,INDIRECT("'"&amp;B221&amp;"'!6:6"),0)),"not available, please double-check your entries in C0010 and C0020"))</f>
        <v/>
      </c>
    </row>
    <row r="222" spans="1:6" ht="52.5" customHeight="1">
      <c r="A222" s="1" t="s">
        <v>146</v>
      </c>
      <c r="B222" s="97"/>
      <c r="C222" s="97"/>
      <c r="D222" s="97"/>
      <c r="E222" s="96"/>
      <c r="F222" s="104" t="str">
        <f ca="1">IF(OR(B222="",C222=""),"",IFERROR(VLOOKUP(B222,DataQualityDashboard!B:K,3,FALSE)&amp;": "&amp;INDEX(INDIRECT("'"&amp;B222&amp;"'!5:5"), MATCH(C222,INDIRECT("'"&amp;B222&amp;"'!6:6"),0)),"not available, please double-check your entries in C0010 and C0020"))</f>
        <v/>
      </c>
    </row>
    <row r="223" spans="1:6" ht="52.5" customHeight="1">
      <c r="A223" s="1" t="s">
        <v>146</v>
      </c>
      <c r="B223" s="97"/>
      <c r="C223" s="97"/>
      <c r="D223" s="97"/>
      <c r="E223" s="96"/>
      <c r="F223" s="104" t="str">
        <f ca="1">IF(OR(B223="",C223=""),"",IFERROR(VLOOKUP(B223,DataQualityDashboard!B:K,3,FALSE)&amp;": "&amp;INDEX(INDIRECT("'"&amp;B223&amp;"'!5:5"), MATCH(C223,INDIRECT("'"&amp;B223&amp;"'!6:6"),0)),"not available, please double-check your entries in C0010 and C0020"))</f>
        <v/>
      </c>
    </row>
    <row r="224" spans="1:6" ht="52.5" customHeight="1">
      <c r="A224" s="1" t="s">
        <v>146</v>
      </c>
      <c r="B224" s="97"/>
      <c r="C224" s="97"/>
      <c r="D224" s="97"/>
      <c r="E224" s="96"/>
      <c r="F224" s="104" t="str">
        <f ca="1">IF(OR(B224="",C224=""),"",IFERROR(VLOOKUP(B224,DataQualityDashboard!B:K,3,FALSE)&amp;": "&amp;INDEX(INDIRECT("'"&amp;B224&amp;"'!5:5"), MATCH(C224,INDIRECT("'"&amp;B224&amp;"'!6:6"),0)),"not available, please double-check your entries in C0010 and C0020"))</f>
        <v/>
      </c>
    </row>
    <row r="225" spans="1:6" ht="52.5" customHeight="1">
      <c r="A225" s="1" t="s">
        <v>146</v>
      </c>
      <c r="B225" s="97"/>
      <c r="C225" s="97"/>
      <c r="D225" s="97"/>
      <c r="E225" s="96"/>
      <c r="F225" s="104" t="str">
        <f ca="1">IF(OR(B225="",C225=""),"",IFERROR(VLOOKUP(B225,DataQualityDashboard!B:K,3,FALSE)&amp;": "&amp;INDEX(INDIRECT("'"&amp;B225&amp;"'!5:5"), MATCH(C225,INDIRECT("'"&amp;B225&amp;"'!6:6"),0)),"not available, please double-check your entries in C0010 and C0020"))</f>
        <v/>
      </c>
    </row>
    <row r="226" spans="1:6" ht="52.5" customHeight="1">
      <c r="A226" s="1" t="s">
        <v>146</v>
      </c>
      <c r="B226" s="97"/>
      <c r="C226" s="97"/>
      <c r="D226" s="97"/>
      <c r="E226" s="96"/>
      <c r="F226" s="104" t="str">
        <f ca="1">IF(OR(B226="",C226=""),"",IFERROR(VLOOKUP(B226,DataQualityDashboard!B:K,3,FALSE)&amp;": "&amp;INDEX(INDIRECT("'"&amp;B226&amp;"'!5:5"), MATCH(C226,INDIRECT("'"&amp;B226&amp;"'!6:6"),0)),"not available, please double-check your entries in C0010 and C0020"))</f>
        <v/>
      </c>
    </row>
    <row r="227" spans="1:6" ht="52.5" customHeight="1">
      <c r="A227" s="1" t="s">
        <v>146</v>
      </c>
      <c r="B227" s="97"/>
      <c r="C227" s="97"/>
      <c r="D227" s="97"/>
      <c r="E227" s="96"/>
      <c r="F227" s="104" t="str">
        <f ca="1">IF(OR(B227="",C227=""),"",IFERROR(VLOOKUP(B227,DataQualityDashboard!B:K,3,FALSE)&amp;": "&amp;INDEX(INDIRECT("'"&amp;B227&amp;"'!5:5"), MATCH(C227,INDIRECT("'"&amp;B227&amp;"'!6:6"),0)),"not available, please double-check your entries in C0010 and C0020"))</f>
        <v/>
      </c>
    </row>
    <row r="228" spans="1:6" ht="52.5" customHeight="1">
      <c r="A228" s="1" t="s">
        <v>146</v>
      </c>
      <c r="B228" s="97"/>
      <c r="C228" s="97"/>
      <c r="D228" s="97"/>
      <c r="E228" s="96"/>
      <c r="F228" s="104" t="str">
        <f ca="1">IF(OR(B228="",C228=""),"",IFERROR(VLOOKUP(B228,DataQualityDashboard!B:K,3,FALSE)&amp;": "&amp;INDEX(INDIRECT("'"&amp;B228&amp;"'!5:5"), MATCH(C228,INDIRECT("'"&amp;B228&amp;"'!6:6"),0)),"not available, please double-check your entries in C0010 and C0020"))</f>
        <v/>
      </c>
    </row>
    <row r="229" spans="1:6" ht="52.5" customHeight="1">
      <c r="A229" s="1" t="s">
        <v>146</v>
      </c>
      <c r="B229" s="97"/>
      <c r="C229" s="97"/>
      <c r="D229" s="97"/>
      <c r="E229" s="96"/>
      <c r="F229" s="104" t="str">
        <f ca="1">IF(OR(B229="",C229=""),"",IFERROR(VLOOKUP(B229,DataQualityDashboard!B:K,3,FALSE)&amp;": "&amp;INDEX(INDIRECT("'"&amp;B229&amp;"'!5:5"), MATCH(C229,INDIRECT("'"&amp;B229&amp;"'!6:6"),0)),"not available, please double-check your entries in C0010 and C0020"))</f>
        <v/>
      </c>
    </row>
    <row r="230" spans="1:6" ht="52.5" customHeight="1">
      <c r="A230" s="1" t="s">
        <v>146</v>
      </c>
      <c r="B230" s="97"/>
      <c r="C230" s="97"/>
      <c r="D230" s="97"/>
      <c r="E230" s="96"/>
      <c r="F230" s="104" t="str">
        <f ca="1">IF(OR(B230="",C230=""),"",IFERROR(VLOOKUP(B230,DataQualityDashboard!B:K,3,FALSE)&amp;": "&amp;INDEX(INDIRECT("'"&amp;B230&amp;"'!5:5"), MATCH(C230,INDIRECT("'"&amp;B230&amp;"'!6:6"),0)),"not available, please double-check your entries in C0010 and C0020"))</f>
        <v/>
      </c>
    </row>
    <row r="231" spans="1:6" ht="52.5" customHeight="1">
      <c r="A231" s="1" t="s">
        <v>146</v>
      </c>
      <c r="B231" s="97"/>
      <c r="C231" s="97"/>
      <c r="D231" s="97"/>
      <c r="E231" s="96"/>
      <c r="F231" s="104" t="str">
        <f ca="1">IF(OR(B231="",C231=""),"",IFERROR(VLOOKUP(B231,DataQualityDashboard!B:K,3,FALSE)&amp;": "&amp;INDEX(INDIRECT("'"&amp;B231&amp;"'!5:5"), MATCH(C231,INDIRECT("'"&amp;B231&amp;"'!6:6"),0)),"not available, please double-check your entries in C0010 and C0020"))</f>
        <v/>
      </c>
    </row>
    <row r="232" spans="1:6" ht="52.5" customHeight="1">
      <c r="A232" s="1" t="s">
        <v>146</v>
      </c>
      <c r="B232" s="97"/>
      <c r="C232" s="97"/>
      <c r="D232" s="97"/>
      <c r="E232" s="96"/>
      <c r="F232" s="104" t="str">
        <f ca="1">IF(OR(B232="",C232=""),"",IFERROR(VLOOKUP(B232,DataQualityDashboard!B:K,3,FALSE)&amp;": "&amp;INDEX(INDIRECT("'"&amp;B232&amp;"'!5:5"), MATCH(C232,INDIRECT("'"&amp;B232&amp;"'!6:6"),0)),"not available, please double-check your entries in C0010 and C0020"))</f>
        <v/>
      </c>
    </row>
    <row r="233" spans="1:6" ht="52.5" customHeight="1">
      <c r="A233" s="1" t="s">
        <v>146</v>
      </c>
      <c r="B233" s="97"/>
      <c r="C233" s="97"/>
      <c r="D233" s="97"/>
      <c r="E233" s="96"/>
      <c r="F233" s="104" t="str">
        <f ca="1">IF(OR(B233="",C233=""),"",IFERROR(VLOOKUP(B233,DataQualityDashboard!B:K,3,FALSE)&amp;": "&amp;INDEX(INDIRECT("'"&amp;B233&amp;"'!5:5"), MATCH(C233,INDIRECT("'"&amp;B233&amp;"'!6:6"),0)),"not available, please double-check your entries in C0010 and C0020"))</f>
        <v/>
      </c>
    </row>
    <row r="234" spans="1:6" ht="52.5" customHeight="1">
      <c r="A234" s="1" t="s">
        <v>146</v>
      </c>
      <c r="B234" s="97"/>
      <c r="C234" s="97"/>
      <c r="D234" s="97"/>
      <c r="E234" s="96"/>
      <c r="F234" s="104" t="str">
        <f ca="1">IF(OR(B234="",C234=""),"",IFERROR(VLOOKUP(B234,DataQualityDashboard!B:K,3,FALSE)&amp;": "&amp;INDEX(INDIRECT("'"&amp;B234&amp;"'!5:5"), MATCH(C234,INDIRECT("'"&amp;B234&amp;"'!6:6"),0)),"not available, please double-check your entries in C0010 and C0020"))</f>
        <v/>
      </c>
    </row>
    <row r="235" spans="1:6" ht="52.5" customHeight="1">
      <c r="A235" s="1" t="s">
        <v>146</v>
      </c>
      <c r="B235" s="97"/>
      <c r="C235" s="97"/>
      <c r="D235" s="97"/>
      <c r="E235" s="96"/>
      <c r="F235" s="104" t="str">
        <f ca="1">IF(OR(B235="",C235=""),"",IFERROR(VLOOKUP(B235,DataQualityDashboard!B:K,3,FALSE)&amp;": "&amp;INDEX(INDIRECT("'"&amp;B235&amp;"'!5:5"), MATCH(C235,INDIRECT("'"&amp;B235&amp;"'!6:6"),0)),"not available, please double-check your entries in C0010 and C0020"))</f>
        <v/>
      </c>
    </row>
    <row r="236" spans="1:6" ht="52.5" customHeight="1">
      <c r="A236" s="1" t="s">
        <v>146</v>
      </c>
      <c r="B236" s="97"/>
      <c r="C236" s="97"/>
      <c r="D236" s="97"/>
      <c r="E236" s="96"/>
      <c r="F236" s="104" t="str">
        <f ca="1">IF(OR(B236="",C236=""),"",IFERROR(VLOOKUP(B236,DataQualityDashboard!B:K,3,FALSE)&amp;": "&amp;INDEX(INDIRECT("'"&amp;B236&amp;"'!5:5"), MATCH(C236,INDIRECT("'"&amp;B236&amp;"'!6:6"),0)),"not available, please double-check your entries in C0010 and C0020"))</f>
        <v/>
      </c>
    </row>
    <row r="237" spans="1:6" ht="52.5" customHeight="1">
      <c r="A237" s="1" t="s">
        <v>146</v>
      </c>
      <c r="B237" s="97"/>
      <c r="C237" s="97"/>
      <c r="D237" s="97"/>
      <c r="E237" s="96"/>
      <c r="F237" s="104" t="str">
        <f ca="1">IF(OR(B237="",C237=""),"",IFERROR(VLOOKUP(B237,DataQualityDashboard!B:K,3,FALSE)&amp;": "&amp;INDEX(INDIRECT("'"&amp;B237&amp;"'!5:5"), MATCH(C237,INDIRECT("'"&amp;B237&amp;"'!6:6"),0)),"not available, please double-check your entries in C0010 and C0020"))</f>
        <v/>
      </c>
    </row>
    <row r="238" spans="1:6" ht="52.5" customHeight="1">
      <c r="A238" s="1" t="s">
        <v>146</v>
      </c>
      <c r="B238" s="97"/>
      <c r="C238" s="97"/>
      <c r="D238" s="97"/>
      <c r="E238" s="96"/>
      <c r="F238" s="104" t="str">
        <f ca="1">IF(OR(B238="",C238=""),"",IFERROR(VLOOKUP(B238,DataQualityDashboard!B:K,3,FALSE)&amp;": "&amp;INDEX(INDIRECT("'"&amp;B238&amp;"'!5:5"), MATCH(C238,INDIRECT("'"&amp;B238&amp;"'!6:6"),0)),"not available, please double-check your entries in C0010 and C0020"))</f>
        <v/>
      </c>
    </row>
    <row r="239" spans="1:6" ht="52.5" customHeight="1">
      <c r="A239" s="1" t="s">
        <v>146</v>
      </c>
      <c r="B239" s="97"/>
      <c r="C239" s="97"/>
      <c r="D239" s="97"/>
      <c r="E239" s="96"/>
      <c r="F239" s="104" t="str">
        <f ca="1">IF(OR(B239="",C239=""),"",IFERROR(VLOOKUP(B239,DataQualityDashboard!B:K,3,FALSE)&amp;": "&amp;INDEX(INDIRECT("'"&amp;B239&amp;"'!5:5"), MATCH(C239,INDIRECT("'"&amp;B239&amp;"'!6:6"),0)),"not available, please double-check your entries in C0010 and C0020"))</f>
        <v/>
      </c>
    </row>
    <row r="240" spans="1:6" ht="52.5" customHeight="1">
      <c r="A240" s="1" t="s">
        <v>146</v>
      </c>
      <c r="B240" s="97"/>
      <c r="C240" s="97"/>
      <c r="D240" s="97"/>
      <c r="E240" s="96"/>
      <c r="F240" s="104" t="str">
        <f ca="1">IF(OR(B240="",C240=""),"",IFERROR(VLOOKUP(B240,DataQualityDashboard!B:K,3,FALSE)&amp;": "&amp;INDEX(INDIRECT("'"&amp;B240&amp;"'!5:5"), MATCH(C240,INDIRECT("'"&amp;B240&amp;"'!6:6"),0)),"not available, please double-check your entries in C0010 and C0020"))</f>
        <v/>
      </c>
    </row>
    <row r="241" spans="1:6" ht="52.5" customHeight="1">
      <c r="A241" s="1" t="s">
        <v>146</v>
      </c>
      <c r="B241" s="97"/>
      <c r="C241" s="97"/>
      <c r="D241" s="97"/>
      <c r="E241" s="96"/>
      <c r="F241" s="104" t="str">
        <f ca="1">IF(OR(B241="",C241=""),"",IFERROR(VLOOKUP(B241,DataQualityDashboard!B:K,3,FALSE)&amp;": "&amp;INDEX(INDIRECT("'"&amp;B241&amp;"'!5:5"), MATCH(C241,INDIRECT("'"&amp;B241&amp;"'!6:6"),0)),"not available, please double-check your entries in C0010 and C0020"))</f>
        <v/>
      </c>
    </row>
    <row r="242" spans="1:6" ht="52.5" customHeight="1">
      <c r="A242" s="1" t="s">
        <v>146</v>
      </c>
      <c r="B242" s="97"/>
      <c r="C242" s="97"/>
      <c r="D242" s="97"/>
      <c r="E242" s="96"/>
      <c r="F242" s="104" t="str">
        <f ca="1">IF(OR(B242="",C242=""),"",IFERROR(VLOOKUP(B242,DataQualityDashboard!B:K,3,FALSE)&amp;": "&amp;INDEX(INDIRECT("'"&amp;B242&amp;"'!5:5"), MATCH(C242,INDIRECT("'"&amp;B242&amp;"'!6:6"),0)),"not available, please double-check your entries in C0010 and C0020"))</f>
        <v/>
      </c>
    </row>
    <row r="243" spans="1:6" ht="52.5" customHeight="1">
      <c r="A243" s="1" t="s">
        <v>146</v>
      </c>
      <c r="B243" s="97"/>
      <c r="C243" s="97"/>
      <c r="D243" s="97"/>
      <c r="E243" s="96"/>
      <c r="F243" s="104" t="str">
        <f ca="1">IF(OR(B243="",C243=""),"",IFERROR(VLOOKUP(B243,DataQualityDashboard!B:K,3,FALSE)&amp;": "&amp;INDEX(INDIRECT("'"&amp;B243&amp;"'!5:5"), MATCH(C243,INDIRECT("'"&amp;B243&amp;"'!6:6"),0)),"not available, please double-check your entries in C0010 and C0020"))</f>
        <v/>
      </c>
    </row>
    <row r="244" spans="1:6" ht="52.5" customHeight="1">
      <c r="A244" s="1" t="s">
        <v>146</v>
      </c>
      <c r="B244" s="97"/>
      <c r="C244" s="97"/>
      <c r="D244" s="97"/>
      <c r="E244" s="96"/>
      <c r="F244" s="104" t="str">
        <f ca="1">IF(OR(B244="",C244=""),"",IFERROR(VLOOKUP(B244,DataQualityDashboard!B:K,3,FALSE)&amp;": "&amp;INDEX(INDIRECT("'"&amp;B244&amp;"'!5:5"), MATCH(C244,INDIRECT("'"&amp;B244&amp;"'!6:6"),0)),"not available, please double-check your entries in C0010 and C0020"))</f>
        <v/>
      </c>
    </row>
    <row r="245" spans="1:6" ht="52.5" customHeight="1">
      <c r="A245" s="1" t="s">
        <v>146</v>
      </c>
      <c r="B245" s="97"/>
      <c r="C245" s="97"/>
      <c r="D245" s="97"/>
      <c r="E245" s="96"/>
      <c r="F245" s="104" t="str">
        <f ca="1">IF(OR(B245="",C245=""),"",IFERROR(VLOOKUP(B245,DataQualityDashboard!B:K,3,FALSE)&amp;": "&amp;INDEX(INDIRECT("'"&amp;B245&amp;"'!5:5"), MATCH(C245,INDIRECT("'"&amp;B245&amp;"'!6:6"),0)),"not available, please double-check your entries in C0010 and C0020"))</f>
        <v/>
      </c>
    </row>
    <row r="246" spans="1:6" ht="52.5" customHeight="1">
      <c r="A246" s="1" t="s">
        <v>146</v>
      </c>
      <c r="B246" s="97"/>
      <c r="C246" s="97"/>
      <c r="D246" s="97"/>
      <c r="E246" s="96"/>
      <c r="F246" s="104" t="str">
        <f ca="1">IF(OR(B246="",C246=""),"",IFERROR(VLOOKUP(B246,DataQualityDashboard!B:K,3,FALSE)&amp;": "&amp;INDEX(INDIRECT("'"&amp;B246&amp;"'!5:5"), MATCH(C246,INDIRECT("'"&amp;B246&amp;"'!6:6"),0)),"not available, please double-check your entries in C0010 and C0020"))</f>
        <v/>
      </c>
    </row>
    <row r="247" spans="1:6" ht="52.5" customHeight="1">
      <c r="A247" s="1" t="s">
        <v>146</v>
      </c>
      <c r="B247" s="97"/>
      <c r="C247" s="97"/>
      <c r="D247" s="97"/>
      <c r="E247" s="96"/>
      <c r="F247" s="104" t="str">
        <f ca="1">IF(OR(B247="",C247=""),"",IFERROR(VLOOKUP(B247,DataQualityDashboard!B:K,3,FALSE)&amp;": "&amp;INDEX(INDIRECT("'"&amp;B247&amp;"'!5:5"), MATCH(C247,INDIRECT("'"&amp;B247&amp;"'!6:6"),0)),"not available, please double-check your entries in C0010 and C0020"))</f>
        <v/>
      </c>
    </row>
    <row r="248" spans="1:6" ht="52.5" customHeight="1">
      <c r="A248" s="1" t="s">
        <v>146</v>
      </c>
      <c r="B248" s="97"/>
      <c r="C248" s="97"/>
      <c r="D248" s="97"/>
      <c r="E248" s="96"/>
      <c r="F248" s="104" t="str">
        <f ca="1">IF(OR(B248="",C248=""),"",IFERROR(VLOOKUP(B248,DataQualityDashboard!B:K,3,FALSE)&amp;": "&amp;INDEX(INDIRECT("'"&amp;B248&amp;"'!5:5"), MATCH(C248,INDIRECT("'"&amp;B248&amp;"'!6:6"),0)),"not available, please double-check your entries in C0010 and C0020"))</f>
        <v/>
      </c>
    </row>
    <row r="249" spans="1:6" ht="52.5" customHeight="1">
      <c r="A249" s="1" t="s">
        <v>146</v>
      </c>
      <c r="B249" s="97"/>
      <c r="C249" s="97"/>
      <c r="D249" s="97"/>
      <c r="E249" s="96"/>
      <c r="F249" s="104" t="str">
        <f ca="1">IF(OR(B249="",C249=""),"",IFERROR(VLOOKUP(B249,DataQualityDashboard!B:K,3,FALSE)&amp;": "&amp;INDEX(INDIRECT("'"&amp;B249&amp;"'!5:5"), MATCH(C249,INDIRECT("'"&amp;B249&amp;"'!6:6"),0)),"not available, please double-check your entries in C0010 and C0020"))</f>
        <v/>
      </c>
    </row>
    <row r="250" spans="1:6" ht="52.5" customHeight="1">
      <c r="A250" s="1" t="s">
        <v>146</v>
      </c>
      <c r="B250" s="97"/>
      <c r="C250" s="97"/>
      <c r="D250" s="97"/>
      <c r="E250" s="96"/>
      <c r="F250" s="104" t="str">
        <f ca="1">IF(OR(B250="",C250=""),"",IFERROR(VLOOKUP(B250,DataQualityDashboard!B:K,3,FALSE)&amp;": "&amp;INDEX(INDIRECT("'"&amp;B250&amp;"'!5:5"), MATCH(C250,INDIRECT("'"&amp;B250&amp;"'!6:6"),0)),"not available, please double-check your entries in C0010 and C0020"))</f>
        <v/>
      </c>
    </row>
    <row r="251" spans="1:6" ht="52.5" customHeight="1">
      <c r="A251" s="1" t="s">
        <v>146</v>
      </c>
      <c r="B251" s="97"/>
      <c r="C251" s="97"/>
      <c r="D251" s="97"/>
      <c r="E251" s="96"/>
      <c r="F251" s="104" t="str">
        <f ca="1">IF(OR(B251="",C251=""),"",IFERROR(VLOOKUP(B251,DataQualityDashboard!B:K,3,FALSE)&amp;": "&amp;INDEX(INDIRECT("'"&amp;B251&amp;"'!5:5"), MATCH(C251,INDIRECT("'"&amp;B251&amp;"'!6:6"),0)),"not available, please double-check your entries in C0010 and C0020"))</f>
        <v/>
      </c>
    </row>
    <row r="252" spans="1:6" ht="52.5" customHeight="1">
      <c r="A252" s="1" t="s">
        <v>146</v>
      </c>
      <c r="B252" s="97"/>
      <c r="C252" s="97"/>
      <c r="D252" s="97"/>
      <c r="E252" s="96"/>
      <c r="F252" s="104" t="str">
        <f ca="1">IF(OR(B252="",C252=""),"",IFERROR(VLOOKUP(B252,DataQualityDashboard!B:K,3,FALSE)&amp;": "&amp;INDEX(INDIRECT("'"&amp;B252&amp;"'!5:5"), MATCH(C252,INDIRECT("'"&amp;B252&amp;"'!6:6"),0)),"not available, please double-check your entries in C0010 and C0020"))</f>
        <v/>
      </c>
    </row>
    <row r="253" spans="1:6" ht="52.5" customHeight="1">
      <c r="A253" s="1" t="s">
        <v>146</v>
      </c>
      <c r="B253" s="97"/>
      <c r="C253" s="97"/>
      <c r="D253" s="97"/>
      <c r="E253" s="96"/>
      <c r="F253" s="104" t="str">
        <f ca="1">IF(OR(B253="",C253=""),"",IFERROR(VLOOKUP(B253,DataQualityDashboard!B:K,3,FALSE)&amp;": "&amp;INDEX(INDIRECT("'"&amp;B253&amp;"'!5:5"), MATCH(C253,INDIRECT("'"&amp;B253&amp;"'!6:6"),0)),"not available, please double-check your entries in C0010 and C0020"))</f>
        <v/>
      </c>
    </row>
    <row r="254" spans="1:6" ht="52.5" customHeight="1">
      <c r="A254" s="1" t="s">
        <v>146</v>
      </c>
      <c r="B254" s="97"/>
      <c r="C254" s="97"/>
      <c r="D254" s="97"/>
      <c r="E254" s="96"/>
      <c r="F254" s="104" t="str">
        <f ca="1">IF(OR(B254="",C254=""),"",IFERROR(VLOOKUP(B254,DataQualityDashboard!B:K,3,FALSE)&amp;": "&amp;INDEX(INDIRECT("'"&amp;B254&amp;"'!5:5"), MATCH(C254,INDIRECT("'"&amp;B254&amp;"'!6:6"),0)),"not available, please double-check your entries in C0010 and C0020"))</f>
        <v/>
      </c>
    </row>
    <row r="255" spans="1:6" ht="52.5" customHeight="1">
      <c r="A255" s="1" t="s">
        <v>146</v>
      </c>
      <c r="B255" s="97"/>
      <c r="C255" s="97"/>
      <c r="D255" s="97"/>
      <c r="E255" s="96"/>
      <c r="F255" s="104" t="str">
        <f ca="1">IF(OR(B255="",C255=""),"",IFERROR(VLOOKUP(B255,DataQualityDashboard!B:K,3,FALSE)&amp;": "&amp;INDEX(INDIRECT("'"&amp;B255&amp;"'!5:5"), MATCH(C255,INDIRECT("'"&amp;B255&amp;"'!6:6"),0)),"not available, please double-check your entries in C0010 and C0020"))</f>
        <v/>
      </c>
    </row>
    <row r="256" spans="1:6" ht="52.5" customHeight="1">
      <c r="A256" s="1" t="s">
        <v>146</v>
      </c>
      <c r="B256" s="97"/>
      <c r="C256" s="97"/>
      <c r="D256" s="97"/>
      <c r="E256" s="96"/>
      <c r="F256" s="104" t="str">
        <f ca="1">IF(OR(B256="",C256=""),"",IFERROR(VLOOKUP(B256,DataQualityDashboard!B:K,3,FALSE)&amp;": "&amp;INDEX(INDIRECT("'"&amp;B256&amp;"'!5:5"), MATCH(C256,INDIRECT("'"&amp;B256&amp;"'!6:6"),0)),"not available, please double-check your entries in C0010 and C0020"))</f>
        <v/>
      </c>
    </row>
    <row r="257" spans="1:6" ht="52.5" customHeight="1">
      <c r="A257" s="1" t="s">
        <v>146</v>
      </c>
      <c r="B257" s="97"/>
      <c r="C257" s="97"/>
      <c r="D257" s="97"/>
      <c r="E257" s="96"/>
      <c r="F257" s="104" t="str">
        <f ca="1">IF(OR(B257="",C257=""),"",IFERROR(VLOOKUP(B257,DataQualityDashboard!B:K,3,FALSE)&amp;": "&amp;INDEX(INDIRECT("'"&amp;B257&amp;"'!5:5"), MATCH(C257,INDIRECT("'"&amp;B257&amp;"'!6:6"),0)),"not available, please double-check your entries in C0010 and C0020"))</f>
        <v/>
      </c>
    </row>
    <row r="258" spans="1:6" ht="52.5" customHeight="1">
      <c r="A258" s="1" t="s">
        <v>146</v>
      </c>
      <c r="B258" s="97"/>
      <c r="C258" s="97"/>
      <c r="D258" s="97"/>
      <c r="E258" s="96"/>
      <c r="F258" s="104" t="str">
        <f ca="1">IF(OR(B258="",C258=""),"",IFERROR(VLOOKUP(B258,DataQualityDashboard!B:K,3,FALSE)&amp;": "&amp;INDEX(INDIRECT("'"&amp;B258&amp;"'!5:5"), MATCH(C258,INDIRECT("'"&amp;B258&amp;"'!6:6"),0)),"not available, please double-check your entries in C0010 and C0020"))</f>
        <v/>
      </c>
    </row>
    <row r="259" spans="1:6" ht="52.5" customHeight="1">
      <c r="A259" s="1" t="s">
        <v>146</v>
      </c>
      <c r="B259" s="97"/>
      <c r="C259" s="97"/>
      <c r="D259" s="97"/>
      <c r="E259" s="96"/>
      <c r="F259" s="104" t="str">
        <f ca="1">IF(OR(B259="",C259=""),"",IFERROR(VLOOKUP(B259,DataQualityDashboard!B:K,3,FALSE)&amp;": "&amp;INDEX(INDIRECT("'"&amp;B259&amp;"'!5:5"), MATCH(C259,INDIRECT("'"&amp;B259&amp;"'!6:6"),0)),"not available, please double-check your entries in C0010 and C0020"))</f>
        <v/>
      </c>
    </row>
    <row r="260" spans="1:6" ht="52.5" customHeight="1">
      <c r="A260" s="1" t="s">
        <v>146</v>
      </c>
      <c r="B260" s="97"/>
      <c r="C260" s="97"/>
      <c r="D260" s="97"/>
      <c r="E260" s="96"/>
      <c r="F260" s="104" t="str">
        <f ca="1">IF(OR(B260="",C260=""),"",IFERROR(VLOOKUP(B260,DataQualityDashboard!B:K,3,FALSE)&amp;": "&amp;INDEX(INDIRECT("'"&amp;B260&amp;"'!5:5"), MATCH(C260,INDIRECT("'"&amp;B260&amp;"'!6:6"),0)),"not available, please double-check your entries in C0010 and C0020"))</f>
        <v/>
      </c>
    </row>
    <row r="261" spans="1:6" ht="52.5" customHeight="1">
      <c r="A261" s="1" t="s">
        <v>146</v>
      </c>
      <c r="B261" s="97"/>
      <c r="C261" s="97"/>
      <c r="D261" s="97"/>
      <c r="E261" s="96"/>
      <c r="F261" s="104" t="str">
        <f ca="1">IF(OR(B261="",C261=""),"",IFERROR(VLOOKUP(B261,DataQualityDashboard!B:K,3,FALSE)&amp;": "&amp;INDEX(INDIRECT("'"&amp;B261&amp;"'!5:5"), MATCH(C261,INDIRECT("'"&amp;B261&amp;"'!6:6"),0)),"not available, please double-check your entries in C0010 and C0020"))</f>
        <v/>
      </c>
    </row>
    <row r="262" spans="1:6" ht="52.5" customHeight="1">
      <c r="A262" s="1" t="s">
        <v>146</v>
      </c>
      <c r="B262" s="97"/>
      <c r="C262" s="97"/>
      <c r="D262" s="97"/>
      <c r="E262" s="96"/>
      <c r="F262" s="104" t="str">
        <f ca="1">IF(OR(B262="",C262=""),"",IFERROR(VLOOKUP(B262,DataQualityDashboard!B:K,3,FALSE)&amp;": "&amp;INDEX(INDIRECT("'"&amp;B262&amp;"'!5:5"), MATCH(C262,INDIRECT("'"&amp;B262&amp;"'!6:6"),0)),"not available, please double-check your entries in C0010 and C0020"))</f>
        <v/>
      </c>
    </row>
    <row r="263" spans="1:6" ht="52.5" customHeight="1">
      <c r="A263" s="1" t="s">
        <v>146</v>
      </c>
      <c r="B263" s="97"/>
      <c r="C263" s="97"/>
      <c r="D263" s="97"/>
      <c r="E263" s="96"/>
      <c r="F263" s="104" t="str">
        <f ca="1">IF(OR(B263="",C263=""),"",IFERROR(VLOOKUP(B263,DataQualityDashboard!B:K,3,FALSE)&amp;": "&amp;INDEX(INDIRECT("'"&amp;B263&amp;"'!5:5"), MATCH(C263,INDIRECT("'"&amp;B263&amp;"'!6:6"),0)),"not available, please double-check your entries in C0010 and C0020"))</f>
        <v/>
      </c>
    </row>
    <row r="264" spans="1:6" ht="52.5" customHeight="1">
      <c r="A264" s="1" t="s">
        <v>146</v>
      </c>
      <c r="B264" s="97"/>
      <c r="C264" s="97"/>
      <c r="D264" s="97"/>
      <c r="E264" s="96"/>
      <c r="F264" s="104" t="str">
        <f ca="1">IF(OR(B264="",C264=""),"",IFERROR(VLOOKUP(B264,DataQualityDashboard!B:K,3,FALSE)&amp;": "&amp;INDEX(INDIRECT("'"&amp;B264&amp;"'!5:5"), MATCH(C264,INDIRECT("'"&amp;B264&amp;"'!6:6"),0)),"not available, please double-check your entries in C0010 and C0020"))</f>
        <v/>
      </c>
    </row>
    <row r="265" spans="1:6" ht="52.5" customHeight="1">
      <c r="A265" s="1" t="s">
        <v>146</v>
      </c>
      <c r="B265" s="97"/>
      <c r="C265" s="97"/>
      <c r="D265" s="97"/>
      <c r="E265" s="96"/>
      <c r="F265" s="104" t="str">
        <f ca="1">IF(OR(B265="",C265=""),"",IFERROR(VLOOKUP(B265,DataQualityDashboard!B:K,3,FALSE)&amp;": "&amp;INDEX(INDIRECT("'"&amp;B265&amp;"'!5:5"), MATCH(C265,INDIRECT("'"&amp;B265&amp;"'!6:6"),0)),"not available, please double-check your entries in C0010 and C0020"))</f>
        <v/>
      </c>
    </row>
    <row r="266" spans="1:6" ht="52.5" customHeight="1">
      <c r="A266" s="1" t="s">
        <v>146</v>
      </c>
      <c r="B266" s="97"/>
      <c r="C266" s="97"/>
      <c r="D266" s="97"/>
      <c r="E266" s="96"/>
      <c r="F266" s="104" t="str">
        <f ca="1">IF(OR(B266="",C266=""),"",IFERROR(VLOOKUP(B266,DataQualityDashboard!B:K,3,FALSE)&amp;": "&amp;INDEX(INDIRECT("'"&amp;B266&amp;"'!5:5"), MATCH(C266,INDIRECT("'"&amp;B266&amp;"'!6:6"),0)),"not available, please double-check your entries in C0010 and C0020"))</f>
        <v/>
      </c>
    </row>
    <row r="267" spans="1:6" ht="52.5" customHeight="1">
      <c r="A267" s="1" t="s">
        <v>146</v>
      </c>
      <c r="B267" s="97"/>
      <c r="C267" s="97"/>
      <c r="D267" s="97"/>
      <c r="E267" s="96"/>
      <c r="F267" s="104" t="str">
        <f ca="1">IF(OR(B267="",C267=""),"",IFERROR(VLOOKUP(B267,DataQualityDashboard!B:K,3,FALSE)&amp;": "&amp;INDEX(INDIRECT("'"&amp;B267&amp;"'!5:5"), MATCH(C267,INDIRECT("'"&amp;B267&amp;"'!6:6"),0)),"not available, please double-check your entries in C0010 and C0020"))</f>
        <v/>
      </c>
    </row>
    <row r="268" spans="1:6" ht="52.5" customHeight="1">
      <c r="A268" s="1" t="s">
        <v>146</v>
      </c>
      <c r="B268" s="97"/>
      <c r="C268" s="97"/>
      <c r="D268" s="97"/>
      <c r="E268" s="96"/>
      <c r="F268" s="104" t="str">
        <f ca="1">IF(OR(B268="",C268=""),"",IFERROR(VLOOKUP(B268,DataQualityDashboard!B:K,3,FALSE)&amp;": "&amp;INDEX(INDIRECT("'"&amp;B268&amp;"'!5:5"), MATCH(C268,INDIRECT("'"&amp;B268&amp;"'!6:6"),0)),"not available, please double-check your entries in C0010 and C0020"))</f>
        <v/>
      </c>
    </row>
    <row r="269" spans="1:6" ht="52.5" customHeight="1">
      <c r="A269" s="1" t="s">
        <v>146</v>
      </c>
      <c r="B269" s="97"/>
      <c r="C269" s="97"/>
      <c r="D269" s="97"/>
      <c r="E269" s="96"/>
      <c r="F269" s="104" t="str">
        <f ca="1">IF(OR(B269="",C269=""),"",IFERROR(VLOOKUP(B269,DataQualityDashboard!B:K,3,FALSE)&amp;": "&amp;INDEX(INDIRECT("'"&amp;B269&amp;"'!5:5"), MATCH(C269,INDIRECT("'"&amp;B269&amp;"'!6:6"),0)),"not available, please double-check your entries in C0010 and C0020"))</f>
        <v/>
      </c>
    </row>
    <row r="270" spans="1:6" ht="52.5" customHeight="1">
      <c r="A270" s="1" t="s">
        <v>146</v>
      </c>
      <c r="B270" s="97"/>
      <c r="C270" s="97"/>
      <c r="D270" s="97"/>
      <c r="E270" s="96"/>
      <c r="F270" s="104" t="str">
        <f ca="1">IF(OR(B270="",C270=""),"",IFERROR(VLOOKUP(B270,DataQualityDashboard!B:K,3,FALSE)&amp;": "&amp;INDEX(INDIRECT("'"&amp;B270&amp;"'!5:5"), MATCH(C270,INDIRECT("'"&amp;B270&amp;"'!6:6"),0)),"not available, please double-check your entries in C0010 and C0020"))</f>
        <v/>
      </c>
    </row>
    <row r="271" spans="1:6" ht="52.5" customHeight="1">
      <c r="A271" s="1" t="s">
        <v>146</v>
      </c>
      <c r="B271" s="97"/>
      <c r="C271" s="97"/>
      <c r="D271" s="97"/>
      <c r="E271" s="96"/>
      <c r="F271" s="104" t="str">
        <f ca="1">IF(OR(B271="",C271=""),"",IFERROR(VLOOKUP(B271,DataQualityDashboard!B:K,3,FALSE)&amp;": "&amp;INDEX(INDIRECT("'"&amp;B271&amp;"'!5:5"), MATCH(C271,INDIRECT("'"&amp;B271&amp;"'!6:6"),0)),"not available, please double-check your entries in C0010 and C0020"))</f>
        <v/>
      </c>
    </row>
    <row r="272" spans="1:6" ht="52.5" customHeight="1">
      <c r="A272" s="1" t="s">
        <v>146</v>
      </c>
      <c r="B272" s="97"/>
      <c r="C272" s="97"/>
      <c r="D272" s="97"/>
      <c r="E272" s="96"/>
      <c r="F272" s="104" t="str">
        <f ca="1">IF(OR(B272="",C272=""),"",IFERROR(VLOOKUP(B272,DataQualityDashboard!B:K,3,FALSE)&amp;": "&amp;INDEX(INDIRECT("'"&amp;B272&amp;"'!5:5"), MATCH(C272,INDIRECT("'"&amp;B272&amp;"'!6:6"),0)),"not available, please double-check your entries in C0010 and C0020"))</f>
        <v/>
      </c>
    </row>
    <row r="273" spans="1:6" ht="52.5" customHeight="1">
      <c r="A273" s="1" t="s">
        <v>146</v>
      </c>
      <c r="B273" s="97"/>
      <c r="C273" s="97"/>
      <c r="D273" s="97"/>
      <c r="E273" s="96"/>
      <c r="F273" s="104" t="str">
        <f ca="1">IF(OR(B273="",C273=""),"",IFERROR(VLOOKUP(B273,DataQualityDashboard!B:K,3,FALSE)&amp;": "&amp;INDEX(INDIRECT("'"&amp;B273&amp;"'!5:5"), MATCH(C273,INDIRECT("'"&amp;B273&amp;"'!6:6"),0)),"not available, please double-check your entries in C0010 and C0020"))</f>
        <v/>
      </c>
    </row>
    <row r="274" spans="1:6" ht="52.5" customHeight="1">
      <c r="A274" s="1" t="s">
        <v>146</v>
      </c>
      <c r="B274" s="97"/>
      <c r="C274" s="97"/>
      <c r="D274" s="97"/>
      <c r="E274" s="96"/>
      <c r="F274" s="104" t="str">
        <f ca="1">IF(OR(B274="",C274=""),"",IFERROR(VLOOKUP(B274,DataQualityDashboard!B:K,3,FALSE)&amp;": "&amp;INDEX(INDIRECT("'"&amp;B274&amp;"'!5:5"), MATCH(C274,INDIRECT("'"&amp;B274&amp;"'!6:6"),0)),"not available, please double-check your entries in C0010 and C0020"))</f>
        <v/>
      </c>
    </row>
    <row r="275" spans="1:6" ht="52.5" customHeight="1">
      <c r="A275" s="1" t="s">
        <v>146</v>
      </c>
      <c r="B275" s="97"/>
      <c r="C275" s="97"/>
      <c r="D275" s="97"/>
      <c r="E275" s="96"/>
      <c r="F275" s="104" t="str">
        <f ca="1">IF(OR(B275="",C275=""),"",IFERROR(VLOOKUP(B275,DataQualityDashboard!B:K,3,FALSE)&amp;": "&amp;INDEX(INDIRECT("'"&amp;B275&amp;"'!5:5"), MATCH(C275,INDIRECT("'"&amp;B275&amp;"'!6:6"),0)),"not available, please double-check your entries in C0010 and C0020"))</f>
        <v/>
      </c>
    </row>
    <row r="276" spans="1:6" ht="52.5" customHeight="1">
      <c r="A276" s="1" t="s">
        <v>146</v>
      </c>
      <c r="B276" s="97"/>
      <c r="C276" s="97"/>
      <c r="D276" s="97"/>
      <c r="E276" s="96"/>
      <c r="F276" s="104" t="str">
        <f ca="1">IF(OR(B276="",C276=""),"",IFERROR(VLOOKUP(B276,DataQualityDashboard!B:K,3,FALSE)&amp;": "&amp;INDEX(INDIRECT("'"&amp;B276&amp;"'!5:5"), MATCH(C276,INDIRECT("'"&amp;B276&amp;"'!6:6"),0)),"not available, please double-check your entries in C0010 and C0020"))</f>
        <v/>
      </c>
    </row>
    <row r="277" spans="1:6" ht="52.5" customHeight="1">
      <c r="A277" s="1" t="s">
        <v>146</v>
      </c>
      <c r="B277" s="97"/>
      <c r="C277" s="97"/>
      <c r="D277" s="97"/>
      <c r="E277" s="96"/>
      <c r="F277" s="104" t="str">
        <f ca="1">IF(OR(B277="",C277=""),"",IFERROR(VLOOKUP(B277,DataQualityDashboard!B:K,3,FALSE)&amp;": "&amp;INDEX(INDIRECT("'"&amp;B277&amp;"'!5:5"), MATCH(C277,INDIRECT("'"&amp;B277&amp;"'!6:6"),0)),"not available, please double-check your entries in C0010 and C0020"))</f>
        <v/>
      </c>
    </row>
    <row r="278" spans="1:6" ht="52.5" customHeight="1">
      <c r="A278" s="1" t="s">
        <v>146</v>
      </c>
      <c r="B278" s="97"/>
      <c r="C278" s="97"/>
      <c r="D278" s="97"/>
      <c r="E278" s="96"/>
      <c r="F278" s="104" t="str">
        <f ca="1">IF(OR(B278="",C278=""),"",IFERROR(VLOOKUP(B278,DataQualityDashboard!B:K,3,FALSE)&amp;": "&amp;INDEX(INDIRECT("'"&amp;B278&amp;"'!5:5"), MATCH(C278,INDIRECT("'"&amp;B278&amp;"'!6:6"),0)),"not available, please double-check your entries in C0010 and C0020"))</f>
        <v/>
      </c>
    </row>
    <row r="279" spans="1:6" ht="52.5" customHeight="1">
      <c r="A279" s="1" t="s">
        <v>146</v>
      </c>
      <c r="B279" s="97"/>
      <c r="C279" s="97"/>
      <c r="D279" s="97"/>
      <c r="E279" s="96"/>
      <c r="F279" s="104" t="str">
        <f ca="1">IF(OR(B279="",C279=""),"",IFERROR(VLOOKUP(B279,DataQualityDashboard!B:K,3,FALSE)&amp;": "&amp;INDEX(INDIRECT("'"&amp;B279&amp;"'!5:5"), MATCH(C279,INDIRECT("'"&amp;B279&amp;"'!6:6"),0)),"not available, please double-check your entries in C0010 and C0020"))</f>
        <v/>
      </c>
    </row>
    <row r="280" spans="1:6" ht="52.5" customHeight="1">
      <c r="A280" s="1" t="s">
        <v>146</v>
      </c>
      <c r="B280" s="97"/>
      <c r="C280" s="97"/>
      <c r="D280" s="97"/>
      <c r="E280" s="96"/>
      <c r="F280" s="104" t="str">
        <f ca="1">IF(OR(B280="",C280=""),"",IFERROR(VLOOKUP(B280,DataQualityDashboard!B:K,3,FALSE)&amp;": "&amp;INDEX(INDIRECT("'"&amp;B280&amp;"'!5:5"), MATCH(C280,INDIRECT("'"&amp;B280&amp;"'!6:6"),0)),"not available, please double-check your entries in C0010 and C0020"))</f>
        <v/>
      </c>
    </row>
    <row r="281" spans="1:6" ht="52.5" customHeight="1">
      <c r="A281" s="1" t="s">
        <v>146</v>
      </c>
      <c r="B281" s="97"/>
      <c r="C281" s="97"/>
      <c r="D281" s="97"/>
      <c r="E281" s="96"/>
      <c r="F281" s="104" t="str">
        <f ca="1">IF(OR(B281="",C281=""),"",IFERROR(VLOOKUP(B281,DataQualityDashboard!B:K,3,FALSE)&amp;": "&amp;INDEX(INDIRECT("'"&amp;B281&amp;"'!5:5"), MATCH(C281,INDIRECT("'"&amp;B281&amp;"'!6:6"),0)),"not available, please double-check your entries in C0010 and C0020"))</f>
        <v/>
      </c>
    </row>
    <row r="282" spans="1:6" ht="52.5" customHeight="1">
      <c r="A282" s="1" t="s">
        <v>146</v>
      </c>
      <c r="B282" s="97"/>
      <c r="C282" s="97"/>
      <c r="D282" s="97"/>
      <c r="E282" s="96"/>
      <c r="F282" s="104" t="str">
        <f ca="1">IF(OR(B282="",C282=""),"",IFERROR(VLOOKUP(B282,DataQualityDashboard!B:K,3,FALSE)&amp;": "&amp;INDEX(INDIRECT("'"&amp;B282&amp;"'!5:5"), MATCH(C282,INDIRECT("'"&amp;B282&amp;"'!6:6"),0)),"not available, please double-check your entries in C0010 and C0020"))</f>
        <v/>
      </c>
    </row>
    <row r="283" spans="1:6" ht="52.5" customHeight="1">
      <c r="A283" s="1" t="s">
        <v>146</v>
      </c>
      <c r="B283" s="97"/>
      <c r="C283" s="97"/>
      <c r="D283" s="97"/>
      <c r="E283" s="96"/>
      <c r="F283" s="104" t="str">
        <f ca="1">IF(OR(B283="",C283=""),"",IFERROR(VLOOKUP(B283,DataQualityDashboard!B:K,3,FALSE)&amp;": "&amp;INDEX(INDIRECT("'"&amp;B283&amp;"'!5:5"), MATCH(C283,INDIRECT("'"&amp;B283&amp;"'!6:6"),0)),"not available, please double-check your entries in C0010 and C0020"))</f>
        <v/>
      </c>
    </row>
    <row r="284" spans="1:6" ht="52.5" customHeight="1">
      <c r="A284" s="1" t="s">
        <v>146</v>
      </c>
      <c r="B284" s="97"/>
      <c r="C284" s="97"/>
      <c r="D284" s="97"/>
      <c r="E284" s="96"/>
      <c r="F284" s="104" t="str">
        <f ca="1">IF(OR(B284="",C284=""),"",IFERROR(VLOOKUP(B284,DataQualityDashboard!B:K,3,FALSE)&amp;": "&amp;INDEX(INDIRECT("'"&amp;B284&amp;"'!5:5"), MATCH(C284,INDIRECT("'"&amp;B284&amp;"'!6:6"),0)),"not available, please double-check your entries in C0010 and C0020"))</f>
        <v/>
      </c>
    </row>
    <row r="285" spans="1:6" ht="52.5" customHeight="1">
      <c r="A285" s="1" t="s">
        <v>146</v>
      </c>
      <c r="B285" s="97"/>
      <c r="C285" s="97"/>
      <c r="D285" s="97"/>
      <c r="E285" s="96"/>
      <c r="F285" s="104" t="str">
        <f ca="1">IF(OR(B285="",C285=""),"",IFERROR(VLOOKUP(B285,DataQualityDashboard!B:K,3,FALSE)&amp;": "&amp;INDEX(INDIRECT("'"&amp;B285&amp;"'!5:5"), MATCH(C285,INDIRECT("'"&amp;B285&amp;"'!6:6"),0)),"not available, please double-check your entries in C0010 and C0020"))</f>
        <v/>
      </c>
    </row>
    <row r="286" spans="1:6" ht="52.5" customHeight="1">
      <c r="A286" s="1" t="s">
        <v>146</v>
      </c>
      <c r="B286" s="97"/>
      <c r="C286" s="97"/>
      <c r="D286" s="97"/>
      <c r="E286" s="96"/>
      <c r="F286" s="104" t="str">
        <f ca="1">IF(OR(B286="",C286=""),"",IFERROR(VLOOKUP(B286,DataQualityDashboard!B:K,3,FALSE)&amp;": "&amp;INDEX(INDIRECT("'"&amp;B286&amp;"'!5:5"), MATCH(C286,INDIRECT("'"&amp;B286&amp;"'!6:6"),0)),"not available, please double-check your entries in C0010 and C0020"))</f>
        <v/>
      </c>
    </row>
    <row r="287" spans="1:6" ht="52.5" customHeight="1">
      <c r="A287" s="1" t="s">
        <v>146</v>
      </c>
      <c r="B287" s="97"/>
      <c r="C287" s="97"/>
      <c r="D287" s="97"/>
      <c r="E287" s="96"/>
      <c r="F287" s="104" t="str">
        <f ca="1">IF(OR(B287="",C287=""),"",IFERROR(VLOOKUP(B287,DataQualityDashboard!B:K,3,FALSE)&amp;": "&amp;INDEX(INDIRECT("'"&amp;B287&amp;"'!5:5"), MATCH(C287,INDIRECT("'"&amp;B287&amp;"'!6:6"),0)),"not available, please double-check your entries in C0010 and C0020"))</f>
        <v/>
      </c>
    </row>
    <row r="288" spans="1:6" ht="52.5" customHeight="1">
      <c r="A288" s="1" t="s">
        <v>146</v>
      </c>
      <c r="B288" s="97"/>
      <c r="C288" s="97"/>
      <c r="D288" s="97"/>
      <c r="E288" s="96"/>
      <c r="F288" s="104" t="str">
        <f ca="1">IF(OR(B288="",C288=""),"",IFERROR(VLOOKUP(B288,DataQualityDashboard!B:K,3,FALSE)&amp;": "&amp;INDEX(INDIRECT("'"&amp;B288&amp;"'!5:5"), MATCH(C288,INDIRECT("'"&amp;B288&amp;"'!6:6"),0)),"not available, please double-check your entries in C0010 and C0020"))</f>
        <v/>
      </c>
    </row>
    <row r="289" spans="1:6" ht="52.5" customHeight="1">
      <c r="A289" s="1" t="s">
        <v>146</v>
      </c>
      <c r="B289" s="97"/>
      <c r="C289" s="97"/>
      <c r="D289" s="97"/>
      <c r="E289" s="96"/>
      <c r="F289" s="104" t="str">
        <f ca="1">IF(OR(B289="",C289=""),"",IFERROR(VLOOKUP(B289,DataQualityDashboard!B:K,3,FALSE)&amp;": "&amp;INDEX(INDIRECT("'"&amp;B289&amp;"'!5:5"), MATCH(C289,INDIRECT("'"&amp;B289&amp;"'!6:6"),0)),"not available, please double-check your entries in C0010 and C0020"))</f>
        <v/>
      </c>
    </row>
    <row r="290" spans="1:6" ht="52.5" customHeight="1">
      <c r="A290" s="1" t="s">
        <v>146</v>
      </c>
      <c r="B290" s="97"/>
      <c r="C290" s="97"/>
      <c r="D290" s="97"/>
      <c r="E290" s="96"/>
      <c r="F290" s="104" t="str">
        <f ca="1">IF(OR(B290="",C290=""),"",IFERROR(VLOOKUP(B290,DataQualityDashboard!B:K,3,FALSE)&amp;": "&amp;INDEX(INDIRECT("'"&amp;B290&amp;"'!5:5"), MATCH(C290,INDIRECT("'"&amp;B290&amp;"'!6:6"),0)),"not available, please double-check your entries in C0010 and C0020"))</f>
        <v/>
      </c>
    </row>
    <row r="291" spans="1:6" ht="52.5" customHeight="1">
      <c r="A291" s="1" t="s">
        <v>146</v>
      </c>
      <c r="B291" s="97"/>
      <c r="C291" s="97"/>
      <c r="D291" s="97"/>
      <c r="E291" s="96"/>
      <c r="F291" s="104" t="str">
        <f ca="1">IF(OR(B291="",C291=""),"",IFERROR(VLOOKUP(B291,DataQualityDashboard!B:K,3,FALSE)&amp;": "&amp;INDEX(INDIRECT("'"&amp;B291&amp;"'!5:5"), MATCH(C291,INDIRECT("'"&amp;B291&amp;"'!6:6"),0)),"not available, please double-check your entries in C0010 and C0020"))</f>
        <v/>
      </c>
    </row>
    <row r="292" spans="1:6" ht="52.5" customHeight="1">
      <c r="A292" s="1" t="s">
        <v>146</v>
      </c>
      <c r="B292" s="97"/>
      <c r="C292" s="97"/>
      <c r="D292" s="97"/>
      <c r="E292" s="96"/>
      <c r="F292" s="104" t="str">
        <f ca="1">IF(OR(B292="",C292=""),"",IFERROR(VLOOKUP(B292,DataQualityDashboard!B:K,3,FALSE)&amp;": "&amp;INDEX(INDIRECT("'"&amp;B292&amp;"'!5:5"), MATCH(C292,INDIRECT("'"&amp;B292&amp;"'!6:6"),0)),"not available, please double-check your entries in C0010 and C0020"))</f>
        <v/>
      </c>
    </row>
    <row r="293" spans="1:6" ht="52.5" customHeight="1">
      <c r="A293" s="1" t="s">
        <v>146</v>
      </c>
      <c r="B293" s="97"/>
      <c r="C293" s="97"/>
      <c r="D293" s="97"/>
      <c r="E293" s="96"/>
      <c r="F293" s="104" t="str">
        <f ca="1">IF(OR(B293="",C293=""),"",IFERROR(VLOOKUP(B293,DataQualityDashboard!B:K,3,FALSE)&amp;": "&amp;INDEX(INDIRECT("'"&amp;B293&amp;"'!5:5"), MATCH(C293,INDIRECT("'"&amp;B293&amp;"'!6:6"),0)),"not available, please double-check your entries in C0010 and C0020"))</f>
        <v/>
      </c>
    </row>
    <row r="294" spans="1:6" ht="52.5" customHeight="1">
      <c r="A294" s="1" t="s">
        <v>146</v>
      </c>
      <c r="B294" s="97"/>
      <c r="C294" s="97"/>
      <c r="D294" s="97"/>
      <c r="E294" s="96"/>
      <c r="F294" s="104" t="str">
        <f ca="1">IF(OR(B294="",C294=""),"",IFERROR(VLOOKUP(B294,DataQualityDashboard!B:K,3,FALSE)&amp;": "&amp;INDEX(INDIRECT("'"&amp;B294&amp;"'!5:5"), MATCH(C294,INDIRECT("'"&amp;B294&amp;"'!6:6"),0)),"not available, please double-check your entries in C0010 and C0020"))</f>
        <v/>
      </c>
    </row>
    <row r="295" spans="1:6" ht="52.5" customHeight="1">
      <c r="A295" s="1" t="s">
        <v>146</v>
      </c>
      <c r="B295" s="97"/>
      <c r="C295" s="97"/>
      <c r="D295" s="97"/>
      <c r="E295" s="96"/>
      <c r="F295" s="104" t="str">
        <f ca="1">IF(OR(B295="",C295=""),"",IFERROR(VLOOKUP(B295,DataQualityDashboard!B:K,3,FALSE)&amp;": "&amp;INDEX(INDIRECT("'"&amp;B295&amp;"'!5:5"), MATCH(C295,INDIRECT("'"&amp;B295&amp;"'!6:6"),0)),"not available, please double-check your entries in C0010 and C0020"))</f>
        <v/>
      </c>
    </row>
    <row r="296" spans="1:6" ht="52.5" customHeight="1">
      <c r="A296" s="1" t="s">
        <v>146</v>
      </c>
      <c r="B296" s="97"/>
      <c r="C296" s="97"/>
      <c r="D296" s="97"/>
      <c r="E296" s="96"/>
      <c r="F296" s="104" t="str">
        <f ca="1">IF(OR(B296="",C296=""),"",IFERROR(VLOOKUP(B296,DataQualityDashboard!B:K,3,FALSE)&amp;": "&amp;INDEX(INDIRECT("'"&amp;B296&amp;"'!5:5"), MATCH(C296,INDIRECT("'"&amp;B296&amp;"'!6:6"),0)),"not available, please double-check your entries in C0010 and C0020"))</f>
        <v/>
      </c>
    </row>
    <row r="297" spans="1:6" ht="52.5" customHeight="1">
      <c r="A297" s="1" t="s">
        <v>146</v>
      </c>
      <c r="B297" s="97"/>
      <c r="C297" s="97"/>
      <c r="D297" s="97"/>
      <c r="E297" s="96"/>
      <c r="F297" s="104" t="str">
        <f ca="1">IF(OR(B297="",C297=""),"",IFERROR(VLOOKUP(B297,DataQualityDashboard!B:K,3,FALSE)&amp;": "&amp;INDEX(INDIRECT("'"&amp;B297&amp;"'!5:5"), MATCH(C297,INDIRECT("'"&amp;B297&amp;"'!6:6"),0)),"not available, please double-check your entries in C0010 and C0020"))</f>
        <v/>
      </c>
    </row>
    <row r="298" spans="1:6" ht="52.5" customHeight="1">
      <c r="A298" s="1" t="s">
        <v>146</v>
      </c>
      <c r="B298" s="97"/>
      <c r="C298" s="97"/>
      <c r="D298" s="97"/>
      <c r="E298" s="96"/>
      <c r="F298" s="104" t="str">
        <f ca="1">IF(OR(B298="",C298=""),"",IFERROR(VLOOKUP(B298,DataQualityDashboard!B:K,3,FALSE)&amp;": "&amp;INDEX(INDIRECT("'"&amp;B298&amp;"'!5:5"), MATCH(C298,INDIRECT("'"&amp;B298&amp;"'!6:6"),0)),"not available, please double-check your entries in C0010 and C0020"))</f>
        <v/>
      </c>
    </row>
    <row r="299" spans="1:6" ht="52.5" customHeight="1">
      <c r="A299" s="1" t="s">
        <v>146</v>
      </c>
      <c r="B299" s="97"/>
      <c r="C299" s="97"/>
      <c r="D299" s="97"/>
      <c r="E299" s="96"/>
      <c r="F299" s="104" t="str">
        <f ca="1">IF(OR(B299="",C299=""),"",IFERROR(VLOOKUP(B299,DataQualityDashboard!B:K,3,FALSE)&amp;": "&amp;INDEX(INDIRECT("'"&amp;B299&amp;"'!5:5"), MATCH(C299,INDIRECT("'"&amp;B299&amp;"'!6:6"),0)),"not available, please double-check your entries in C0010 and C0020"))</f>
        <v/>
      </c>
    </row>
    <row r="300" spans="1:6" ht="52.5" customHeight="1">
      <c r="A300" s="1" t="s">
        <v>146</v>
      </c>
      <c r="B300" s="97"/>
      <c r="C300" s="97"/>
      <c r="D300" s="97"/>
      <c r="E300" s="96"/>
      <c r="F300" s="104" t="str">
        <f ca="1">IF(OR(B300="",C300=""),"",IFERROR(VLOOKUP(B300,DataQualityDashboard!B:K,3,FALSE)&amp;": "&amp;INDEX(INDIRECT("'"&amp;B300&amp;"'!5:5"), MATCH(C300,INDIRECT("'"&amp;B300&amp;"'!6:6"),0)),"not available, please double-check your entries in C0010 and C0020"))</f>
        <v/>
      </c>
    </row>
    <row r="301" spans="1:6" ht="52.5" customHeight="1">
      <c r="A301" s="1" t="s">
        <v>146</v>
      </c>
      <c r="B301" s="97"/>
      <c r="C301" s="97"/>
      <c r="D301" s="97"/>
      <c r="E301" s="96"/>
      <c r="F301" s="104" t="str">
        <f ca="1">IF(OR(B301="",C301=""),"",IFERROR(VLOOKUP(B301,DataQualityDashboard!B:K,3,FALSE)&amp;": "&amp;INDEX(INDIRECT("'"&amp;B301&amp;"'!5:5"), MATCH(C301,INDIRECT("'"&amp;B301&amp;"'!6:6"),0)),"not available, please double-check your entries in C0010 and C0020"))</f>
        <v/>
      </c>
    </row>
    <row r="302" spans="1:6" ht="52.5" customHeight="1">
      <c r="A302" s="1" t="s">
        <v>146</v>
      </c>
      <c r="B302" s="97"/>
      <c r="C302" s="97"/>
      <c r="D302" s="97"/>
      <c r="E302" s="96"/>
      <c r="F302" s="104" t="str">
        <f ca="1">IF(OR(B302="",C302=""),"",IFERROR(VLOOKUP(B302,DataQualityDashboard!B:K,3,FALSE)&amp;": "&amp;INDEX(INDIRECT("'"&amp;B302&amp;"'!5:5"), MATCH(C302,INDIRECT("'"&amp;B302&amp;"'!6:6"),0)),"not available, please double-check your entries in C0010 and C0020"))</f>
        <v/>
      </c>
    </row>
    <row r="303" spans="1:6" ht="52.5" customHeight="1">
      <c r="A303" s="1" t="s">
        <v>146</v>
      </c>
      <c r="B303" s="97"/>
      <c r="C303" s="97"/>
      <c r="D303" s="97"/>
      <c r="E303" s="96"/>
      <c r="F303" s="104" t="str">
        <f ca="1">IF(OR(B303="",C303=""),"",IFERROR(VLOOKUP(B303,DataQualityDashboard!B:K,3,FALSE)&amp;": "&amp;INDEX(INDIRECT("'"&amp;B303&amp;"'!5:5"), MATCH(C303,INDIRECT("'"&amp;B303&amp;"'!6:6"),0)),"not available, please double-check your entries in C0010 and C0020"))</f>
        <v/>
      </c>
    </row>
    <row r="304" spans="1:6" ht="52.5" customHeight="1">
      <c r="A304" s="1" t="s">
        <v>146</v>
      </c>
      <c r="B304" s="97"/>
      <c r="C304" s="97"/>
      <c r="D304" s="97"/>
      <c r="E304" s="96"/>
      <c r="F304" s="104" t="str">
        <f ca="1">IF(OR(B304="",C304=""),"",IFERROR(VLOOKUP(B304,DataQualityDashboard!B:K,3,FALSE)&amp;": "&amp;INDEX(INDIRECT("'"&amp;B304&amp;"'!5:5"), MATCH(C304,INDIRECT("'"&amp;B304&amp;"'!6:6"),0)),"not available, please double-check your entries in C0010 and C0020"))</f>
        <v/>
      </c>
    </row>
    <row r="305" spans="1:6" ht="52.5" customHeight="1">
      <c r="A305" s="1" t="s">
        <v>146</v>
      </c>
      <c r="B305" s="97"/>
      <c r="C305" s="97"/>
      <c r="D305" s="97"/>
      <c r="E305" s="96"/>
      <c r="F305" s="104" t="str">
        <f ca="1">IF(OR(B305="",C305=""),"",IFERROR(VLOOKUP(B305,DataQualityDashboard!B:K,3,FALSE)&amp;": "&amp;INDEX(INDIRECT("'"&amp;B305&amp;"'!5:5"), MATCH(C305,INDIRECT("'"&amp;B305&amp;"'!6:6"),0)),"not available, please double-check your entries in C0010 and C0020"))</f>
        <v/>
      </c>
    </row>
    <row r="306" spans="1:6" ht="52.5" customHeight="1">
      <c r="A306" s="1" t="s">
        <v>146</v>
      </c>
      <c r="B306" s="97"/>
      <c r="C306" s="97"/>
      <c r="D306" s="97"/>
      <c r="E306" s="96"/>
      <c r="F306" s="104" t="str">
        <f ca="1">IF(OR(B306="",C306=""),"",IFERROR(VLOOKUP(B306,DataQualityDashboard!B:K,3,FALSE)&amp;": "&amp;INDEX(INDIRECT("'"&amp;B306&amp;"'!5:5"), MATCH(C306,INDIRECT("'"&amp;B306&amp;"'!6:6"),0)),"not available, please double-check your entries in C0010 and C0020"))</f>
        <v/>
      </c>
    </row>
    <row r="307" spans="1:6" ht="52.5" customHeight="1">
      <c r="A307" s="1" t="s">
        <v>146</v>
      </c>
      <c r="B307" s="97"/>
      <c r="C307" s="97"/>
      <c r="D307" s="97"/>
      <c r="E307" s="96"/>
      <c r="F307" s="104" t="str">
        <f ca="1">IF(OR(B307="",C307=""),"",IFERROR(VLOOKUP(B307,DataQualityDashboard!B:K,3,FALSE)&amp;": "&amp;INDEX(INDIRECT("'"&amp;B307&amp;"'!5:5"), MATCH(C307,INDIRECT("'"&amp;B307&amp;"'!6:6"),0)),"not available, please double-check your entries in C0010 and C0020"))</f>
        <v/>
      </c>
    </row>
    <row r="308" spans="1:6" ht="52.5" customHeight="1">
      <c r="A308" s="1" t="s">
        <v>146</v>
      </c>
      <c r="B308" s="97"/>
      <c r="C308" s="97"/>
      <c r="D308" s="97"/>
      <c r="E308" s="96"/>
      <c r="F308" s="104" t="str">
        <f ca="1">IF(OR(B308="",C308=""),"",IFERROR(VLOOKUP(B308,DataQualityDashboard!B:K,3,FALSE)&amp;": "&amp;INDEX(INDIRECT("'"&amp;B308&amp;"'!5:5"), MATCH(C308,INDIRECT("'"&amp;B308&amp;"'!6:6"),0)),"not available, please double-check your entries in C0010 and C0020"))</f>
        <v/>
      </c>
    </row>
    <row r="309" spans="1:6" ht="52.5" customHeight="1">
      <c r="A309" s="1" t="s">
        <v>146</v>
      </c>
      <c r="B309" s="97"/>
      <c r="C309" s="97"/>
      <c r="D309" s="97"/>
      <c r="E309" s="96"/>
      <c r="F309" s="104" t="str">
        <f ca="1">IF(OR(B309="",C309=""),"",IFERROR(VLOOKUP(B309,DataQualityDashboard!B:K,3,FALSE)&amp;": "&amp;INDEX(INDIRECT("'"&amp;B309&amp;"'!5:5"), MATCH(C309,INDIRECT("'"&amp;B309&amp;"'!6:6"),0)),"not available, please double-check your entries in C0010 and C0020"))</f>
        <v/>
      </c>
    </row>
    <row r="310" spans="1:6" ht="52.5" customHeight="1">
      <c r="A310" s="1" t="s">
        <v>146</v>
      </c>
      <c r="B310" s="97"/>
      <c r="C310" s="97"/>
      <c r="D310" s="97"/>
      <c r="E310" s="96"/>
      <c r="F310" s="104" t="str">
        <f ca="1">IF(OR(B310="",C310=""),"",IFERROR(VLOOKUP(B310,DataQualityDashboard!B:K,3,FALSE)&amp;": "&amp;INDEX(INDIRECT("'"&amp;B310&amp;"'!5:5"), MATCH(C310,INDIRECT("'"&amp;B310&amp;"'!6:6"),0)),"not available, please double-check your entries in C0010 and C0020"))</f>
        <v/>
      </c>
    </row>
    <row r="311" spans="1:6" ht="52.5" customHeight="1">
      <c r="A311" s="1" t="s">
        <v>146</v>
      </c>
      <c r="B311" s="97"/>
      <c r="C311" s="97"/>
      <c r="D311" s="97"/>
      <c r="E311" s="96"/>
      <c r="F311" s="104" t="str">
        <f ca="1">IF(OR(B311="",C311=""),"",IFERROR(VLOOKUP(B311,DataQualityDashboard!B:K,3,FALSE)&amp;": "&amp;INDEX(INDIRECT("'"&amp;B311&amp;"'!5:5"), MATCH(C311,INDIRECT("'"&amp;B311&amp;"'!6:6"),0)),"not available, please double-check your entries in C0010 and C0020"))</f>
        <v/>
      </c>
    </row>
    <row r="312" spans="1:6" ht="52.5" customHeight="1">
      <c r="A312" s="1" t="s">
        <v>146</v>
      </c>
      <c r="B312" s="97"/>
      <c r="C312" s="97"/>
      <c r="D312" s="97"/>
      <c r="E312" s="96"/>
      <c r="F312" s="104" t="str">
        <f ca="1">IF(OR(B312="",C312=""),"",IFERROR(VLOOKUP(B312,DataQualityDashboard!B:K,3,FALSE)&amp;": "&amp;INDEX(INDIRECT("'"&amp;B312&amp;"'!5:5"), MATCH(C312,INDIRECT("'"&amp;B312&amp;"'!6:6"),0)),"not available, please double-check your entries in C0010 and C0020"))</f>
        <v/>
      </c>
    </row>
    <row r="313" spans="1:6" ht="52.5" customHeight="1">
      <c r="A313" s="1" t="s">
        <v>146</v>
      </c>
      <c r="B313" s="97"/>
      <c r="C313" s="97"/>
      <c r="D313" s="97"/>
      <c r="E313" s="96"/>
      <c r="F313" s="104" t="str">
        <f ca="1">IF(OR(B313="",C313=""),"",IFERROR(VLOOKUP(B313,DataQualityDashboard!B:K,3,FALSE)&amp;": "&amp;INDEX(INDIRECT("'"&amp;B313&amp;"'!5:5"), MATCH(C313,INDIRECT("'"&amp;B313&amp;"'!6:6"),0)),"not available, please double-check your entries in C0010 and C0020"))</f>
        <v/>
      </c>
    </row>
    <row r="314" spans="1:6" ht="52.5" customHeight="1">
      <c r="A314" s="1" t="s">
        <v>146</v>
      </c>
      <c r="B314" s="97"/>
      <c r="C314" s="97"/>
      <c r="D314" s="97"/>
      <c r="E314" s="96"/>
      <c r="F314" s="104" t="str">
        <f ca="1">IF(OR(B314="",C314=""),"",IFERROR(VLOOKUP(B314,DataQualityDashboard!B:K,3,FALSE)&amp;": "&amp;INDEX(INDIRECT("'"&amp;B314&amp;"'!5:5"), MATCH(C314,INDIRECT("'"&amp;B314&amp;"'!6:6"),0)),"not available, please double-check your entries in C0010 and C0020"))</f>
        <v/>
      </c>
    </row>
    <row r="315" spans="1:6" ht="52.5" customHeight="1">
      <c r="A315" s="1" t="s">
        <v>146</v>
      </c>
      <c r="B315" s="97"/>
      <c r="C315" s="97"/>
      <c r="D315" s="97"/>
      <c r="E315" s="96"/>
      <c r="F315" s="104" t="str">
        <f ca="1">IF(OR(B315="",C315=""),"",IFERROR(VLOOKUP(B315,DataQualityDashboard!B:K,3,FALSE)&amp;": "&amp;INDEX(INDIRECT("'"&amp;B315&amp;"'!5:5"), MATCH(C315,INDIRECT("'"&amp;B315&amp;"'!6:6"),0)),"not available, please double-check your entries in C0010 and C0020"))</f>
        <v/>
      </c>
    </row>
    <row r="316" spans="1:6" ht="52.5" customHeight="1">
      <c r="A316" s="1" t="s">
        <v>146</v>
      </c>
      <c r="B316" s="97"/>
      <c r="C316" s="97"/>
      <c r="D316" s="97"/>
      <c r="E316" s="96"/>
      <c r="F316" s="104" t="str">
        <f ca="1">IF(OR(B316="",C316=""),"",IFERROR(VLOOKUP(B316,DataQualityDashboard!B:K,3,FALSE)&amp;": "&amp;INDEX(INDIRECT("'"&amp;B316&amp;"'!5:5"), MATCH(C316,INDIRECT("'"&amp;B316&amp;"'!6:6"),0)),"not available, please double-check your entries in C0010 and C0020"))</f>
        <v/>
      </c>
    </row>
    <row r="317" spans="1:6" ht="52.5" customHeight="1">
      <c r="A317" s="1" t="s">
        <v>146</v>
      </c>
      <c r="B317" s="97"/>
      <c r="C317" s="97"/>
      <c r="D317" s="97"/>
      <c r="E317" s="96"/>
      <c r="F317" s="104" t="str">
        <f ca="1">IF(OR(B317="",C317=""),"",IFERROR(VLOOKUP(B317,DataQualityDashboard!B:K,3,FALSE)&amp;": "&amp;INDEX(INDIRECT("'"&amp;B317&amp;"'!5:5"), MATCH(C317,INDIRECT("'"&amp;B317&amp;"'!6:6"),0)),"not available, please double-check your entries in C0010 and C0020"))</f>
        <v/>
      </c>
    </row>
    <row r="318" spans="1:6" ht="52.5" customHeight="1">
      <c r="A318" s="1" t="s">
        <v>146</v>
      </c>
      <c r="B318" s="97"/>
      <c r="C318" s="97"/>
      <c r="D318" s="97"/>
      <c r="E318" s="96"/>
      <c r="F318" s="104" t="str">
        <f ca="1">IF(OR(B318="",C318=""),"",IFERROR(VLOOKUP(B318,DataQualityDashboard!B:K,3,FALSE)&amp;": "&amp;INDEX(INDIRECT("'"&amp;B318&amp;"'!5:5"), MATCH(C318,INDIRECT("'"&amp;B318&amp;"'!6:6"),0)),"not available, please double-check your entries in C0010 and C0020"))</f>
        <v/>
      </c>
    </row>
    <row r="319" spans="1:6" ht="52.5" customHeight="1">
      <c r="A319" s="1" t="s">
        <v>146</v>
      </c>
      <c r="B319" s="97"/>
      <c r="C319" s="97"/>
      <c r="D319" s="97"/>
      <c r="E319" s="96"/>
      <c r="F319" s="104" t="str">
        <f ca="1">IF(OR(B319="",C319=""),"",IFERROR(VLOOKUP(B319,DataQualityDashboard!B:K,3,FALSE)&amp;": "&amp;INDEX(INDIRECT("'"&amp;B319&amp;"'!5:5"), MATCH(C319,INDIRECT("'"&amp;B319&amp;"'!6:6"),0)),"not available, please double-check your entries in C0010 and C0020"))</f>
        <v/>
      </c>
    </row>
    <row r="320" spans="1:6" ht="52.5" customHeight="1">
      <c r="A320" s="1" t="s">
        <v>146</v>
      </c>
      <c r="B320" s="97"/>
      <c r="C320" s="97"/>
      <c r="D320" s="97"/>
      <c r="E320" s="96"/>
      <c r="F320" s="104" t="str">
        <f ca="1">IF(OR(B320="",C320=""),"",IFERROR(VLOOKUP(B320,DataQualityDashboard!B:K,3,FALSE)&amp;": "&amp;INDEX(INDIRECT("'"&amp;B320&amp;"'!5:5"), MATCH(C320,INDIRECT("'"&amp;B320&amp;"'!6:6"),0)),"not available, please double-check your entries in C0010 and C0020"))</f>
        <v/>
      </c>
    </row>
    <row r="321" spans="1:6" ht="52.5" customHeight="1">
      <c r="A321" s="1" t="s">
        <v>146</v>
      </c>
      <c r="B321" s="97"/>
      <c r="C321" s="97"/>
      <c r="D321" s="97"/>
      <c r="E321" s="96"/>
      <c r="F321" s="104" t="str">
        <f ca="1">IF(OR(B321="",C321=""),"",IFERROR(VLOOKUP(B321,DataQualityDashboard!B:K,3,FALSE)&amp;": "&amp;INDEX(INDIRECT("'"&amp;B321&amp;"'!5:5"), MATCH(C321,INDIRECT("'"&amp;B321&amp;"'!6:6"),0)),"not available, please double-check your entries in C0010 and C0020"))</f>
        <v/>
      </c>
    </row>
    <row r="322" spans="1:6" ht="52.5" customHeight="1">
      <c r="A322" s="1" t="s">
        <v>146</v>
      </c>
      <c r="B322" s="97"/>
      <c r="C322" s="97"/>
      <c r="D322" s="97"/>
      <c r="E322" s="96"/>
      <c r="F322" s="104" t="str">
        <f ca="1">IF(OR(B322="",C322=""),"",IFERROR(VLOOKUP(B322,DataQualityDashboard!B:K,3,FALSE)&amp;": "&amp;INDEX(INDIRECT("'"&amp;B322&amp;"'!5:5"), MATCH(C322,INDIRECT("'"&amp;B322&amp;"'!6:6"),0)),"not available, please double-check your entries in C0010 and C0020"))</f>
        <v/>
      </c>
    </row>
    <row r="323" spans="1:6" ht="52.5" customHeight="1">
      <c r="A323" s="1" t="s">
        <v>146</v>
      </c>
      <c r="B323" s="97"/>
      <c r="C323" s="97"/>
      <c r="D323" s="97"/>
      <c r="E323" s="96"/>
      <c r="F323" s="104" t="str">
        <f ca="1">IF(OR(B323="",C323=""),"",IFERROR(VLOOKUP(B323,DataQualityDashboard!B:K,3,FALSE)&amp;": "&amp;INDEX(INDIRECT("'"&amp;B323&amp;"'!5:5"), MATCH(C323,INDIRECT("'"&amp;B323&amp;"'!6:6"),0)),"not available, please double-check your entries in C0010 and C0020"))</f>
        <v/>
      </c>
    </row>
    <row r="324" spans="1:6" ht="52.5" customHeight="1">
      <c r="A324" s="1" t="s">
        <v>146</v>
      </c>
      <c r="B324" s="97"/>
      <c r="C324" s="97"/>
      <c r="D324" s="97"/>
      <c r="E324" s="96"/>
      <c r="F324" s="104" t="str">
        <f ca="1">IF(OR(B324="",C324=""),"",IFERROR(VLOOKUP(B324,DataQualityDashboard!B:K,3,FALSE)&amp;": "&amp;INDEX(INDIRECT("'"&amp;B324&amp;"'!5:5"), MATCH(C324,INDIRECT("'"&amp;B324&amp;"'!6:6"),0)),"not available, please double-check your entries in C0010 and C0020"))</f>
        <v/>
      </c>
    </row>
    <row r="325" spans="1:6" ht="52.5" customHeight="1">
      <c r="A325" s="1" t="s">
        <v>146</v>
      </c>
      <c r="B325" s="97"/>
      <c r="C325" s="97"/>
      <c r="D325" s="97"/>
      <c r="E325" s="96"/>
      <c r="F325" s="104" t="str">
        <f ca="1">IF(OR(B325="",C325=""),"",IFERROR(VLOOKUP(B325,DataQualityDashboard!B:K,3,FALSE)&amp;": "&amp;INDEX(INDIRECT("'"&amp;B325&amp;"'!5:5"), MATCH(C325,INDIRECT("'"&amp;B325&amp;"'!6:6"),0)),"not available, please double-check your entries in C0010 and C0020"))</f>
        <v/>
      </c>
    </row>
    <row r="326" spans="1:6" ht="52.5" customHeight="1">
      <c r="A326" s="1" t="s">
        <v>146</v>
      </c>
      <c r="B326" s="97"/>
      <c r="C326" s="97"/>
      <c r="D326" s="97"/>
      <c r="E326" s="96"/>
      <c r="F326" s="104" t="str">
        <f ca="1">IF(OR(B326="",C326=""),"",IFERROR(VLOOKUP(B326,DataQualityDashboard!B:K,3,FALSE)&amp;": "&amp;INDEX(INDIRECT("'"&amp;B326&amp;"'!5:5"), MATCH(C326,INDIRECT("'"&amp;B326&amp;"'!6:6"),0)),"not available, please double-check your entries in C0010 and C0020"))</f>
        <v/>
      </c>
    </row>
    <row r="327" spans="1:6" ht="52.5" customHeight="1">
      <c r="A327" s="1" t="s">
        <v>146</v>
      </c>
      <c r="B327" s="97"/>
      <c r="C327" s="97"/>
      <c r="D327" s="97"/>
      <c r="E327" s="96"/>
      <c r="F327" s="104" t="str">
        <f ca="1">IF(OR(B327="",C327=""),"",IFERROR(VLOOKUP(B327,DataQualityDashboard!B:K,3,FALSE)&amp;": "&amp;INDEX(INDIRECT("'"&amp;B327&amp;"'!5:5"), MATCH(C327,INDIRECT("'"&amp;B327&amp;"'!6:6"),0)),"not available, please double-check your entries in C0010 and C0020"))</f>
        <v/>
      </c>
    </row>
    <row r="328" spans="1:6" ht="52.5" customHeight="1">
      <c r="A328" s="1" t="s">
        <v>146</v>
      </c>
      <c r="B328" s="97"/>
      <c r="C328" s="97"/>
      <c r="D328" s="97"/>
      <c r="E328" s="96"/>
      <c r="F328" s="104" t="str">
        <f ca="1">IF(OR(B328="",C328=""),"",IFERROR(VLOOKUP(B328,DataQualityDashboard!B:K,3,FALSE)&amp;": "&amp;INDEX(INDIRECT("'"&amp;B328&amp;"'!5:5"), MATCH(C328,INDIRECT("'"&amp;B328&amp;"'!6:6"),0)),"not available, please double-check your entries in C0010 and C0020"))</f>
        <v/>
      </c>
    </row>
    <row r="329" spans="1:6" ht="52.5" customHeight="1">
      <c r="A329" s="1" t="s">
        <v>146</v>
      </c>
      <c r="B329" s="97"/>
      <c r="C329" s="97"/>
      <c r="D329" s="97"/>
      <c r="E329" s="96"/>
      <c r="F329" s="104" t="str">
        <f ca="1">IF(OR(B329="",C329=""),"",IFERROR(VLOOKUP(B329,DataQualityDashboard!B:K,3,FALSE)&amp;": "&amp;INDEX(INDIRECT("'"&amp;B329&amp;"'!5:5"), MATCH(C329,INDIRECT("'"&amp;B329&amp;"'!6:6"),0)),"not available, please double-check your entries in C0010 and C0020"))</f>
        <v/>
      </c>
    </row>
    <row r="330" spans="1:6" ht="52.5" customHeight="1">
      <c r="A330" s="1" t="s">
        <v>146</v>
      </c>
      <c r="B330" s="97"/>
      <c r="C330" s="97"/>
      <c r="D330" s="97"/>
      <c r="E330" s="96"/>
      <c r="F330" s="104" t="str">
        <f ca="1">IF(OR(B330="",C330=""),"",IFERROR(VLOOKUP(B330,DataQualityDashboard!B:K,3,FALSE)&amp;": "&amp;INDEX(INDIRECT("'"&amp;B330&amp;"'!5:5"), MATCH(C330,INDIRECT("'"&amp;B330&amp;"'!6:6"),0)),"not available, please double-check your entries in C0010 and C0020"))</f>
        <v/>
      </c>
    </row>
    <row r="331" spans="1:6" ht="52.5" customHeight="1">
      <c r="A331" s="1" t="s">
        <v>146</v>
      </c>
      <c r="B331" s="97"/>
      <c r="C331" s="97"/>
      <c r="D331" s="97"/>
      <c r="E331" s="96"/>
      <c r="F331" s="104" t="str">
        <f ca="1">IF(OR(B331="",C331=""),"",IFERROR(VLOOKUP(B331,DataQualityDashboard!B:K,3,FALSE)&amp;": "&amp;INDEX(INDIRECT("'"&amp;B331&amp;"'!5:5"), MATCH(C331,INDIRECT("'"&amp;B331&amp;"'!6:6"),0)),"not available, please double-check your entries in C0010 and C0020"))</f>
        <v/>
      </c>
    </row>
    <row r="332" spans="1:6" ht="52.5" customHeight="1">
      <c r="A332" s="1" t="s">
        <v>146</v>
      </c>
      <c r="B332" s="97"/>
      <c r="C332" s="97"/>
      <c r="D332" s="97"/>
      <c r="E332" s="96"/>
      <c r="F332" s="104" t="str">
        <f ca="1">IF(OR(B332="",C332=""),"",IFERROR(VLOOKUP(B332,DataQualityDashboard!B:K,3,FALSE)&amp;": "&amp;INDEX(INDIRECT("'"&amp;B332&amp;"'!5:5"), MATCH(C332,INDIRECT("'"&amp;B332&amp;"'!6:6"),0)),"not available, please double-check your entries in C0010 and C0020"))</f>
        <v/>
      </c>
    </row>
    <row r="333" spans="1:6" ht="52.5" customHeight="1">
      <c r="A333" s="1" t="s">
        <v>146</v>
      </c>
      <c r="B333" s="97"/>
      <c r="C333" s="97"/>
      <c r="D333" s="97"/>
      <c r="E333" s="96"/>
      <c r="F333" s="104" t="str">
        <f ca="1">IF(OR(B333="",C333=""),"",IFERROR(VLOOKUP(B333,DataQualityDashboard!B:K,3,FALSE)&amp;": "&amp;INDEX(INDIRECT("'"&amp;B333&amp;"'!5:5"), MATCH(C333,INDIRECT("'"&amp;B333&amp;"'!6:6"),0)),"not available, please double-check your entries in C0010 and C0020"))</f>
        <v/>
      </c>
    </row>
    <row r="334" spans="1:6" ht="52.5" customHeight="1">
      <c r="A334" s="1" t="s">
        <v>146</v>
      </c>
      <c r="B334" s="97"/>
      <c r="C334" s="97"/>
      <c r="D334" s="97"/>
      <c r="E334" s="96"/>
      <c r="F334" s="104" t="str">
        <f ca="1">IF(OR(B334="",C334=""),"",IFERROR(VLOOKUP(B334,DataQualityDashboard!B:K,3,FALSE)&amp;": "&amp;INDEX(INDIRECT("'"&amp;B334&amp;"'!5:5"), MATCH(C334,INDIRECT("'"&amp;B334&amp;"'!6:6"),0)),"not available, please double-check your entries in C0010 and C0020"))</f>
        <v/>
      </c>
    </row>
    <row r="335" spans="1:6" ht="52.5" customHeight="1">
      <c r="A335" s="1" t="s">
        <v>146</v>
      </c>
      <c r="B335" s="97"/>
      <c r="C335" s="97"/>
      <c r="D335" s="97"/>
      <c r="E335" s="96"/>
      <c r="F335" s="104" t="str">
        <f ca="1">IF(OR(B335="",C335=""),"",IFERROR(VLOOKUP(B335,DataQualityDashboard!B:K,3,FALSE)&amp;": "&amp;INDEX(INDIRECT("'"&amp;B335&amp;"'!5:5"), MATCH(C335,INDIRECT("'"&amp;B335&amp;"'!6:6"),0)),"not available, please double-check your entries in C0010 and C0020"))</f>
        <v/>
      </c>
    </row>
    <row r="336" spans="1:6" ht="52.5" customHeight="1">
      <c r="A336" s="1" t="s">
        <v>146</v>
      </c>
      <c r="B336" s="97"/>
      <c r="C336" s="97"/>
      <c r="D336" s="97"/>
      <c r="E336" s="96"/>
      <c r="F336" s="104" t="str">
        <f ca="1">IF(OR(B336="",C336=""),"",IFERROR(VLOOKUP(B336,DataQualityDashboard!B:K,3,FALSE)&amp;": "&amp;INDEX(INDIRECT("'"&amp;B336&amp;"'!5:5"), MATCH(C336,INDIRECT("'"&amp;B336&amp;"'!6:6"),0)),"not available, please double-check your entries in C0010 and C0020"))</f>
        <v/>
      </c>
    </row>
    <row r="337" spans="1:6" ht="52.5" customHeight="1">
      <c r="A337" s="1" t="s">
        <v>146</v>
      </c>
      <c r="B337" s="97"/>
      <c r="C337" s="97"/>
      <c r="D337" s="97"/>
      <c r="E337" s="96"/>
      <c r="F337" s="104" t="str">
        <f ca="1">IF(OR(B337="",C337=""),"",IFERROR(VLOOKUP(B337,DataQualityDashboard!B:K,3,FALSE)&amp;": "&amp;INDEX(INDIRECT("'"&amp;B337&amp;"'!5:5"), MATCH(C337,INDIRECT("'"&amp;B337&amp;"'!6:6"),0)),"not available, please double-check your entries in C0010 and C0020"))</f>
        <v/>
      </c>
    </row>
    <row r="338" spans="1:6" ht="52.5" customHeight="1">
      <c r="A338" s="1" t="s">
        <v>146</v>
      </c>
      <c r="B338" s="97"/>
      <c r="C338" s="97"/>
      <c r="D338" s="97"/>
      <c r="E338" s="96"/>
      <c r="F338" s="104" t="str">
        <f ca="1">IF(OR(B338="",C338=""),"",IFERROR(VLOOKUP(B338,DataQualityDashboard!B:K,3,FALSE)&amp;": "&amp;INDEX(INDIRECT("'"&amp;B338&amp;"'!5:5"), MATCH(C338,INDIRECT("'"&amp;B338&amp;"'!6:6"),0)),"not available, please double-check your entries in C0010 and C0020"))</f>
        <v/>
      </c>
    </row>
    <row r="339" spans="1:6" ht="52.5" customHeight="1">
      <c r="A339" s="1" t="s">
        <v>146</v>
      </c>
      <c r="B339" s="97"/>
      <c r="C339" s="97"/>
      <c r="D339" s="97"/>
      <c r="E339" s="96"/>
      <c r="F339" s="104" t="str">
        <f ca="1">IF(OR(B339="",C339=""),"",IFERROR(VLOOKUP(B339,DataQualityDashboard!B:K,3,FALSE)&amp;": "&amp;INDEX(INDIRECT("'"&amp;B339&amp;"'!5:5"), MATCH(C339,INDIRECT("'"&amp;B339&amp;"'!6:6"),0)),"not available, please double-check your entries in C0010 and C0020"))</f>
        <v/>
      </c>
    </row>
    <row r="340" spans="1:6" ht="52.5" customHeight="1">
      <c r="A340" s="1" t="s">
        <v>146</v>
      </c>
      <c r="B340" s="97"/>
      <c r="C340" s="97"/>
      <c r="D340" s="97"/>
      <c r="E340" s="96"/>
      <c r="F340" s="104" t="str">
        <f ca="1">IF(OR(B340="",C340=""),"",IFERROR(VLOOKUP(B340,DataQualityDashboard!B:K,3,FALSE)&amp;": "&amp;INDEX(INDIRECT("'"&amp;B340&amp;"'!5:5"), MATCH(C340,INDIRECT("'"&amp;B340&amp;"'!6:6"),0)),"not available, please double-check your entries in C0010 and C0020"))</f>
        <v/>
      </c>
    </row>
    <row r="341" spans="1:6" ht="52.5" customHeight="1">
      <c r="A341" s="1" t="s">
        <v>146</v>
      </c>
      <c r="B341" s="97"/>
      <c r="C341" s="97"/>
      <c r="D341" s="97"/>
      <c r="E341" s="96"/>
      <c r="F341" s="104" t="str">
        <f ca="1">IF(OR(B341="",C341=""),"",IFERROR(VLOOKUP(B341,DataQualityDashboard!B:K,3,FALSE)&amp;": "&amp;INDEX(INDIRECT("'"&amp;B341&amp;"'!5:5"), MATCH(C341,INDIRECT("'"&amp;B341&amp;"'!6:6"),0)),"not available, please double-check your entries in C0010 and C0020"))</f>
        <v/>
      </c>
    </row>
    <row r="342" spans="1:6" ht="52.5" customHeight="1">
      <c r="A342" s="1" t="s">
        <v>146</v>
      </c>
      <c r="B342" s="97"/>
      <c r="C342" s="97"/>
      <c r="D342" s="97"/>
      <c r="E342" s="96"/>
      <c r="F342" s="104" t="str">
        <f ca="1">IF(OR(B342="",C342=""),"",IFERROR(VLOOKUP(B342,DataQualityDashboard!B:K,3,FALSE)&amp;": "&amp;INDEX(INDIRECT("'"&amp;B342&amp;"'!5:5"), MATCH(C342,INDIRECT("'"&amp;B342&amp;"'!6:6"),0)),"not available, please double-check your entries in C0010 and C0020"))</f>
        <v/>
      </c>
    </row>
    <row r="343" spans="1:6" ht="52.5" customHeight="1">
      <c r="A343" s="1" t="s">
        <v>146</v>
      </c>
      <c r="B343" s="97"/>
      <c r="C343" s="97"/>
      <c r="D343" s="97"/>
      <c r="E343" s="96"/>
      <c r="F343" s="104" t="str">
        <f ca="1">IF(OR(B343="",C343=""),"",IFERROR(VLOOKUP(B343,DataQualityDashboard!B:K,3,FALSE)&amp;": "&amp;INDEX(INDIRECT("'"&amp;B343&amp;"'!5:5"), MATCH(C343,INDIRECT("'"&amp;B343&amp;"'!6:6"),0)),"not available, please double-check your entries in C0010 and C0020"))</f>
        <v/>
      </c>
    </row>
    <row r="344" spans="1:6" ht="52.5" customHeight="1">
      <c r="A344" s="1" t="s">
        <v>146</v>
      </c>
      <c r="B344" s="97"/>
      <c r="C344" s="97"/>
      <c r="D344" s="97"/>
      <c r="E344" s="96"/>
      <c r="F344" s="104" t="str">
        <f ca="1">IF(OR(B344="",C344=""),"",IFERROR(VLOOKUP(B344,DataQualityDashboard!B:K,3,FALSE)&amp;": "&amp;INDEX(INDIRECT("'"&amp;B344&amp;"'!5:5"), MATCH(C344,INDIRECT("'"&amp;B344&amp;"'!6:6"),0)),"not available, please double-check your entries in C0010 and C0020"))</f>
        <v/>
      </c>
    </row>
    <row r="345" spans="1:6" ht="52.5" customHeight="1">
      <c r="A345" s="1" t="s">
        <v>146</v>
      </c>
      <c r="B345" s="97"/>
      <c r="C345" s="97"/>
      <c r="D345" s="97"/>
      <c r="E345" s="96"/>
      <c r="F345" s="104" t="str">
        <f ca="1">IF(OR(B345="",C345=""),"",IFERROR(VLOOKUP(B345,DataQualityDashboard!B:K,3,FALSE)&amp;": "&amp;INDEX(INDIRECT("'"&amp;B345&amp;"'!5:5"), MATCH(C345,INDIRECT("'"&amp;B345&amp;"'!6:6"),0)),"not available, please double-check your entries in C0010 and C0020"))</f>
        <v/>
      </c>
    </row>
    <row r="346" spans="1:6" ht="52.5" customHeight="1">
      <c r="A346" s="1" t="s">
        <v>146</v>
      </c>
      <c r="B346" s="97"/>
      <c r="C346" s="97"/>
      <c r="D346" s="97"/>
      <c r="E346" s="96"/>
      <c r="F346" s="104" t="str">
        <f ca="1">IF(OR(B346="",C346=""),"",IFERROR(VLOOKUP(B346,DataQualityDashboard!B:K,3,FALSE)&amp;": "&amp;INDEX(INDIRECT("'"&amp;B346&amp;"'!5:5"), MATCH(C346,INDIRECT("'"&amp;B346&amp;"'!6:6"),0)),"not available, please double-check your entries in C0010 and C0020"))</f>
        <v/>
      </c>
    </row>
    <row r="347" spans="1:6" ht="52.5" customHeight="1">
      <c r="A347" s="1" t="s">
        <v>146</v>
      </c>
      <c r="B347" s="97"/>
      <c r="C347" s="97"/>
      <c r="D347" s="97"/>
      <c r="E347" s="96"/>
      <c r="F347" s="104" t="str">
        <f ca="1">IF(OR(B347="",C347=""),"",IFERROR(VLOOKUP(B347,DataQualityDashboard!B:K,3,FALSE)&amp;": "&amp;INDEX(INDIRECT("'"&amp;B347&amp;"'!5:5"), MATCH(C347,INDIRECT("'"&amp;B347&amp;"'!6:6"),0)),"not available, please double-check your entries in C0010 and C0020"))</f>
        <v/>
      </c>
    </row>
    <row r="348" spans="1:6" ht="52.5" customHeight="1">
      <c r="A348" s="1" t="s">
        <v>146</v>
      </c>
      <c r="B348" s="97"/>
      <c r="C348" s="97"/>
      <c r="D348" s="97"/>
      <c r="E348" s="96"/>
      <c r="F348" s="104" t="str">
        <f ca="1">IF(OR(B348="",C348=""),"",IFERROR(VLOOKUP(B348,DataQualityDashboard!B:K,3,FALSE)&amp;": "&amp;INDEX(INDIRECT("'"&amp;B348&amp;"'!5:5"), MATCH(C348,INDIRECT("'"&amp;B348&amp;"'!6:6"),0)),"not available, please double-check your entries in C0010 and C0020"))</f>
        <v/>
      </c>
    </row>
    <row r="349" spans="1:6" ht="52.5" customHeight="1">
      <c r="A349" s="1" t="s">
        <v>146</v>
      </c>
      <c r="B349" s="97"/>
      <c r="C349" s="97"/>
      <c r="D349" s="97"/>
      <c r="E349" s="96"/>
      <c r="F349" s="104" t="str">
        <f ca="1">IF(OR(B349="",C349=""),"",IFERROR(VLOOKUP(B349,DataQualityDashboard!B:K,3,FALSE)&amp;": "&amp;INDEX(INDIRECT("'"&amp;B349&amp;"'!5:5"), MATCH(C349,INDIRECT("'"&amp;B349&amp;"'!6:6"),0)),"not available, please double-check your entries in C0010 and C0020"))</f>
        <v/>
      </c>
    </row>
    <row r="350" spans="1:6" ht="52.5" customHeight="1">
      <c r="A350" s="1" t="s">
        <v>146</v>
      </c>
      <c r="B350" s="97"/>
      <c r="C350" s="97"/>
      <c r="D350" s="97"/>
      <c r="E350" s="96"/>
      <c r="F350" s="104" t="str">
        <f ca="1">IF(OR(B350="",C350=""),"",IFERROR(VLOOKUP(B350,DataQualityDashboard!B:K,3,FALSE)&amp;": "&amp;INDEX(INDIRECT("'"&amp;B350&amp;"'!5:5"), MATCH(C350,INDIRECT("'"&amp;B350&amp;"'!6:6"),0)),"not available, please double-check your entries in C0010 and C0020"))</f>
        <v/>
      </c>
    </row>
    <row r="351" spans="1:6" ht="52.5" customHeight="1">
      <c r="A351" s="1" t="s">
        <v>146</v>
      </c>
      <c r="B351" s="97"/>
      <c r="C351" s="97"/>
      <c r="D351" s="97"/>
      <c r="E351" s="96"/>
      <c r="F351" s="104" t="str">
        <f ca="1">IF(OR(B351="",C351=""),"",IFERROR(VLOOKUP(B351,DataQualityDashboard!B:K,3,FALSE)&amp;": "&amp;INDEX(INDIRECT("'"&amp;B351&amp;"'!5:5"), MATCH(C351,INDIRECT("'"&amp;B351&amp;"'!6:6"),0)),"not available, please double-check your entries in C0010 and C0020"))</f>
        <v/>
      </c>
    </row>
    <row r="352" spans="1:6" ht="52.5" customHeight="1">
      <c r="A352" s="1" t="s">
        <v>146</v>
      </c>
      <c r="B352" s="97"/>
      <c r="C352" s="97"/>
      <c r="D352" s="97"/>
      <c r="E352" s="96"/>
      <c r="F352" s="104" t="str">
        <f ca="1">IF(OR(B352="",C352=""),"",IFERROR(VLOOKUP(B352,DataQualityDashboard!B:K,3,FALSE)&amp;": "&amp;INDEX(INDIRECT("'"&amp;B352&amp;"'!5:5"), MATCH(C352,INDIRECT("'"&amp;B352&amp;"'!6:6"),0)),"not available, please double-check your entries in C0010 and C0020"))</f>
        <v/>
      </c>
    </row>
    <row r="353" spans="1:6" ht="52.5" customHeight="1">
      <c r="A353" s="1" t="s">
        <v>146</v>
      </c>
      <c r="B353" s="97"/>
      <c r="C353" s="97"/>
      <c r="D353" s="97"/>
      <c r="E353" s="96"/>
      <c r="F353" s="104" t="str">
        <f ca="1">IF(OR(B353="",C353=""),"",IFERROR(VLOOKUP(B353,DataQualityDashboard!B:K,3,FALSE)&amp;": "&amp;INDEX(INDIRECT("'"&amp;B353&amp;"'!5:5"), MATCH(C353,INDIRECT("'"&amp;B353&amp;"'!6:6"),0)),"not available, please double-check your entries in C0010 and C0020"))</f>
        <v/>
      </c>
    </row>
    <row r="354" spans="1:6" ht="52.5" customHeight="1">
      <c r="A354" s="1" t="s">
        <v>146</v>
      </c>
      <c r="B354" s="97"/>
      <c r="C354" s="97"/>
      <c r="D354" s="97"/>
      <c r="E354" s="96"/>
      <c r="F354" s="104" t="str">
        <f ca="1">IF(OR(B354="",C354=""),"",IFERROR(VLOOKUP(B354,DataQualityDashboard!B:K,3,FALSE)&amp;": "&amp;INDEX(INDIRECT("'"&amp;B354&amp;"'!5:5"), MATCH(C354,INDIRECT("'"&amp;B354&amp;"'!6:6"),0)),"not available, please double-check your entries in C0010 and C0020"))</f>
        <v/>
      </c>
    </row>
    <row r="355" spans="1:6" ht="52.5" customHeight="1">
      <c r="A355" s="1" t="s">
        <v>146</v>
      </c>
      <c r="B355" s="97"/>
      <c r="C355" s="97"/>
      <c r="D355" s="97"/>
      <c r="E355" s="96"/>
      <c r="F355" s="104" t="str">
        <f ca="1">IF(OR(B355="",C355=""),"",IFERROR(VLOOKUP(B355,DataQualityDashboard!B:K,3,FALSE)&amp;": "&amp;INDEX(INDIRECT("'"&amp;B355&amp;"'!5:5"), MATCH(C355,INDIRECT("'"&amp;B355&amp;"'!6:6"),0)),"not available, please double-check your entries in C0010 and C0020"))</f>
        <v/>
      </c>
    </row>
    <row r="356" spans="1:6" ht="52.5" customHeight="1">
      <c r="A356" s="1" t="s">
        <v>146</v>
      </c>
      <c r="B356" s="97"/>
      <c r="C356" s="97"/>
      <c r="D356" s="97"/>
      <c r="E356" s="96"/>
      <c r="F356" s="104" t="str">
        <f ca="1">IF(OR(B356="",C356=""),"",IFERROR(VLOOKUP(B356,DataQualityDashboard!B:K,3,FALSE)&amp;": "&amp;INDEX(INDIRECT("'"&amp;B356&amp;"'!5:5"), MATCH(C356,INDIRECT("'"&amp;B356&amp;"'!6:6"),0)),"not available, please double-check your entries in C0010 and C0020"))</f>
        <v/>
      </c>
    </row>
    <row r="357" spans="1:6" ht="52.5" customHeight="1">
      <c r="A357" s="1" t="s">
        <v>146</v>
      </c>
      <c r="B357" s="97"/>
      <c r="C357" s="97"/>
      <c r="D357" s="97"/>
      <c r="E357" s="96"/>
      <c r="F357" s="104" t="str">
        <f ca="1">IF(OR(B357="",C357=""),"",IFERROR(VLOOKUP(B357,DataQualityDashboard!B:K,3,FALSE)&amp;": "&amp;INDEX(INDIRECT("'"&amp;B357&amp;"'!5:5"), MATCH(C357,INDIRECT("'"&amp;B357&amp;"'!6:6"),0)),"not available, please double-check your entries in C0010 and C0020"))</f>
        <v/>
      </c>
    </row>
    <row r="358" spans="1:6" ht="52.5" customHeight="1">
      <c r="A358" s="1" t="s">
        <v>146</v>
      </c>
      <c r="B358" s="97"/>
      <c r="C358" s="97"/>
      <c r="D358" s="97"/>
      <c r="E358" s="96"/>
      <c r="F358" s="104" t="str">
        <f ca="1">IF(OR(B358="",C358=""),"",IFERROR(VLOOKUP(B358,DataQualityDashboard!B:K,3,FALSE)&amp;": "&amp;INDEX(INDIRECT("'"&amp;B358&amp;"'!5:5"), MATCH(C358,INDIRECT("'"&amp;B358&amp;"'!6:6"),0)),"not available, please double-check your entries in C0010 and C0020"))</f>
        <v/>
      </c>
    </row>
    <row r="359" spans="1:6" ht="52.5" customHeight="1">
      <c r="A359" s="1" t="s">
        <v>146</v>
      </c>
      <c r="B359" s="97"/>
      <c r="C359" s="97"/>
      <c r="D359" s="97"/>
      <c r="E359" s="96"/>
      <c r="F359" s="104" t="str">
        <f ca="1">IF(OR(B359="",C359=""),"",IFERROR(VLOOKUP(B359,DataQualityDashboard!B:K,3,FALSE)&amp;": "&amp;INDEX(INDIRECT("'"&amp;B359&amp;"'!5:5"), MATCH(C359,INDIRECT("'"&amp;B359&amp;"'!6:6"),0)),"not available, please double-check your entries in C0010 and C0020"))</f>
        <v/>
      </c>
    </row>
    <row r="360" spans="1:6" ht="52.5" customHeight="1">
      <c r="A360" s="1" t="s">
        <v>146</v>
      </c>
      <c r="B360" s="97"/>
      <c r="C360" s="97"/>
      <c r="D360" s="97"/>
      <c r="E360" s="96"/>
      <c r="F360" s="104" t="str">
        <f ca="1">IF(OR(B360="",C360=""),"",IFERROR(VLOOKUP(B360,DataQualityDashboard!B:K,3,FALSE)&amp;": "&amp;INDEX(INDIRECT("'"&amp;B360&amp;"'!5:5"), MATCH(C360,INDIRECT("'"&amp;B360&amp;"'!6:6"),0)),"not available, please double-check your entries in C0010 and C0020"))</f>
        <v/>
      </c>
    </row>
    <row r="361" spans="1:6" ht="52.5" customHeight="1">
      <c r="A361" s="1" t="s">
        <v>146</v>
      </c>
      <c r="B361" s="97"/>
      <c r="C361" s="97"/>
      <c r="D361" s="97"/>
      <c r="E361" s="96"/>
      <c r="F361" s="104" t="str">
        <f ca="1">IF(OR(B361="",C361=""),"",IFERROR(VLOOKUP(B361,DataQualityDashboard!B:K,3,FALSE)&amp;": "&amp;INDEX(INDIRECT("'"&amp;B361&amp;"'!5:5"), MATCH(C361,INDIRECT("'"&amp;B361&amp;"'!6:6"),0)),"not available, please double-check your entries in C0010 and C0020"))</f>
        <v/>
      </c>
    </row>
    <row r="362" spans="1:6" ht="52.5" customHeight="1">
      <c r="A362" s="1" t="s">
        <v>146</v>
      </c>
      <c r="B362" s="97"/>
      <c r="C362" s="97"/>
      <c r="D362" s="97"/>
      <c r="E362" s="96"/>
      <c r="F362" s="104" t="str">
        <f ca="1">IF(OR(B362="",C362=""),"",IFERROR(VLOOKUP(B362,DataQualityDashboard!B:K,3,FALSE)&amp;": "&amp;INDEX(INDIRECT("'"&amp;B362&amp;"'!5:5"), MATCH(C362,INDIRECT("'"&amp;B362&amp;"'!6:6"),0)),"not available, please double-check your entries in C0010 and C0020"))</f>
        <v/>
      </c>
    </row>
    <row r="363" spans="1:6" ht="52.5" customHeight="1">
      <c r="A363" s="1" t="s">
        <v>146</v>
      </c>
      <c r="B363" s="97"/>
      <c r="C363" s="97"/>
      <c r="D363" s="97"/>
      <c r="E363" s="96"/>
      <c r="F363" s="104" t="str">
        <f ca="1">IF(OR(B363="",C363=""),"",IFERROR(VLOOKUP(B363,DataQualityDashboard!B:K,3,FALSE)&amp;": "&amp;INDEX(INDIRECT("'"&amp;B363&amp;"'!5:5"), MATCH(C363,INDIRECT("'"&amp;B363&amp;"'!6:6"),0)),"not available, please double-check your entries in C0010 and C0020"))</f>
        <v/>
      </c>
    </row>
    <row r="364" spans="1:6" ht="52.5" customHeight="1">
      <c r="A364" s="1" t="s">
        <v>146</v>
      </c>
      <c r="B364" s="97"/>
      <c r="C364" s="97"/>
      <c r="D364" s="97"/>
      <c r="E364" s="96"/>
      <c r="F364" s="104" t="str">
        <f ca="1">IF(OR(B364="",C364=""),"",IFERROR(VLOOKUP(B364,DataQualityDashboard!B:K,3,FALSE)&amp;": "&amp;INDEX(INDIRECT("'"&amp;B364&amp;"'!5:5"), MATCH(C364,INDIRECT("'"&amp;B364&amp;"'!6:6"),0)),"not available, please double-check your entries in C0010 and C0020"))</f>
        <v/>
      </c>
    </row>
    <row r="365" spans="1:6" ht="52.5" customHeight="1">
      <c r="A365" s="1" t="s">
        <v>146</v>
      </c>
      <c r="B365" s="97"/>
      <c r="C365" s="97"/>
      <c r="D365" s="97"/>
      <c r="E365" s="96"/>
      <c r="F365" s="104" t="str">
        <f ca="1">IF(OR(B365="",C365=""),"",IFERROR(VLOOKUP(B365,DataQualityDashboard!B:K,3,FALSE)&amp;": "&amp;INDEX(INDIRECT("'"&amp;B365&amp;"'!5:5"), MATCH(C365,INDIRECT("'"&amp;B365&amp;"'!6:6"),0)),"not available, please double-check your entries in C0010 and C0020"))</f>
        <v/>
      </c>
    </row>
    <row r="366" spans="1:6" ht="52.5" customHeight="1">
      <c r="A366" s="1" t="s">
        <v>146</v>
      </c>
      <c r="B366" s="97"/>
      <c r="C366" s="97"/>
      <c r="D366" s="97"/>
      <c r="E366" s="96"/>
      <c r="F366" s="104" t="str">
        <f ca="1">IF(OR(B366="",C366=""),"",IFERROR(VLOOKUP(B366,DataQualityDashboard!B:K,3,FALSE)&amp;": "&amp;INDEX(INDIRECT("'"&amp;B366&amp;"'!5:5"), MATCH(C366,INDIRECT("'"&amp;B366&amp;"'!6:6"),0)),"not available, please double-check your entries in C0010 and C0020"))</f>
        <v/>
      </c>
    </row>
    <row r="367" spans="1:6" ht="52.5" customHeight="1">
      <c r="A367" s="1" t="s">
        <v>146</v>
      </c>
      <c r="B367" s="97"/>
      <c r="C367" s="97"/>
      <c r="D367" s="97"/>
      <c r="E367" s="96"/>
      <c r="F367" s="104" t="str">
        <f ca="1">IF(OR(B367="",C367=""),"",IFERROR(VLOOKUP(B367,DataQualityDashboard!B:K,3,FALSE)&amp;": "&amp;INDEX(INDIRECT("'"&amp;B367&amp;"'!5:5"), MATCH(C367,INDIRECT("'"&amp;B367&amp;"'!6:6"),0)),"not available, please double-check your entries in C0010 and C0020"))</f>
        <v/>
      </c>
    </row>
    <row r="368" spans="1:6" ht="52.5" customHeight="1">
      <c r="A368" s="1" t="s">
        <v>146</v>
      </c>
      <c r="B368" s="97"/>
      <c r="C368" s="97"/>
      <c r="D368" s="97"/>
      <c r="E368" s="96"/>
      <c r="F368" s="104" t="str">
        <f ca="1">IF(OR(B368="",C368=""),"",IFERROR(VLOOKUP(B368,DataQualityDashboard!B:K,3,FALSE)&amp;": "&amp;INDEX(INDIRECT("'"&amp;B368&amp;"'!5:5"), MATCH(C368,INDIRECT("'"&amp;B368&amp;"'!6:6"),0)),"not available, please double-check your entries in C0010 and C0020"))</f>
        <v/>
      </c>
    </row>
    <row r="369" spans="1:6" ht="52.5" customHeight="1">
      <c r="A369" s="1" t="s">
        <v>146</v>
      </c>
      <c r="B369" s="97"/>
      <c r="C369" s="97"/>
      <c r="D369" s="97"/>
      <c r="E369" s="96"/>
      <c r="F369" s="104" t="str">
        <f ca="1">IF(OR(B369="",C369=""),"",IFERROR(VLOOKUP(B369,DataQualityDashboard!B:K,3,FALSE)&amp;": "&amp;INDEX(INDIRECT("'"&amp;B369&amp;"'!5:5"), MATCH(C369,INDIRECT("'"&amp;B369&amp;"'!6:6"),0)),"not available, please double-check your entries in C0010 and C0020"))</f>
        <v/>
      </c>
    </row>
    <row r="370" spans="1:6" ht="52.5" customHeight="1">
      <c r="A370" s="1" t="s">
        <v>146</v>
      </c>
      <c r="B370" s="97"/>
      <c r="C370" s="97"/>
      <c r="D370" s="97"/>
      <c r="E370" s="96"/>
      <c r="F370" s="104" t="str">
        <f ca="1">IF(OR(B370="",C370=""),"",IFERROR(VLOOKUP(B370,DataQualityDashboard!B:K,3,FALSE)&amp;": "&amp;INDEX(INDIRECT("'"&amp;B370&amp;"'!5:5"), MATCH(C370,INDIRECT("'"&amp;B370&amp;"'!6:6"),0)),"not available, please double-check your entries in C0010 and C0020"))</f>
        <v/>
      </c>
    </row>
    <row r="371" spans="1:6" ht="52.5" customHeight="1">
      <c r="A371" s="1" t="s">
        <v>146</v>
      </c>
      <c r="B371" s="97"/>
      <c r="C371" s="97"/>
      <c r="D371" s="97"/>
      <c r="E371" s="96"/>
      <c r="F371" s="104" t="str">
        <f ca="1">IF(OR(B371="",C371=""),"",IFERROR(VLOOKUP(B371,DataQualityDashboard!B:K,3,FALSE)&amp;": "&amp;INDEX(INDIRECT("'"&amp;B371&amp;"'!5:5"), MATCH(C371,INDIRECT("'"&amp;B371&amp;"'!6:6"),0)),"not available, please double-check your entries in C0010 and C0020"))</f>
        <v/>
      </c>
    </row>
    <row r="372" spans="1:6" ht="52.5" customHeight="1">
      <c r="A372" s="1" t="s">
        <v>146</v>
      </c>
      <c r="B372" s="97"/>
      <c r="C372" s="97"/>
      <c r="D372" s="97"/>
      <c r="E372" s="96"/>
      <c r="F372" s="104" t="str">
        <f ca="1">IF(OR(B372="",C372=""),"",IFERROR(VLOOKUP(B372,DataQualityDashboard!B:K,3,FALSE)&amp;": "&amp;INDEX(INDIRECT("'"&amp;B372&amp;"'!5:5"), MATCH(C372,INDIRECT("'"&amp;B372&amp;"'!6:6"),0)),"not available, please double-check your entries in C0010 and C0020"))</f>
        <v/>
      </c>
    </row>
    <row r="373" spans="1:6" ht="52.5" customHeight="1">
      <c r="A373" s="1" t="s">
        <v>146</v>
      </c>
      <c r="B373" s="97"/>
      <c r="C373" s="97"/>
      <c r="D373" s="97"/>
      <c r="E373" s="96"/>
      <c r="F373" s="104" t="str">
        <f ca="1">IF(OR(B373="",C373=""),"",IFERROR(VLOOKUP(B373,DataQualityDashboard!B:K,3,FALSE)&amp;": "&amp;INDEX(INDIRECT("'"&amp;B373&amp;"'!5:5"), MATCH(C373,INDIRECT("'"&amp;B373&amp;"'!6:6"),0)),"not available, please double-check your entries in C0010 and C0020"))</f>
        <v/>
      </c>
    </row>
    <row r="374" spans="1:6" ht="52.5" customHeight="1">
      <c r="A374" s="1" t="s">
        <v>146</v>
      </c>
      <c r="B374" s="97"/>
      <c r="C374" s="97"/>
      <c r="D374" s="97"/>
      <c r="E374" s="96"/>
      <c r="F374" s="104" t="str">
        <f ca="1">IF(OR(B374="",C374=""),"",IFERROR(VLOOKUP(B374,DataQualityDashboard!B:K,3,FALSE)&amp;": "&amp;INDEX(INDIRECT("'"&amp;B374&amp;"'!5:5"), MATCH(C374,INDIRECT("'"&amp;B374&amp;"'!6:6"),0)),"not available, please double-check your entries in C0010 and C0020"))</f>
        <v/>
      </c>
    </row>
    <row r="375" spans="1:6" ht="52.5" customHeight="1">
      <c r="A375" s="1" t="s">
        <v>146</v>
      </c>
      <c r="B375" s="97"/>
      <c r="C375" s="97"/>
      <c r="D375" s="97"/>
      <c r="E375" s="96"/>
      <c r="F375" s="104" t="str">
        <f ca="1">IF(OR(B375="",C375=""),"",IFERROR(VLOOKUP(B375,DataQualityDashboard!B:K,3,FALSE)&amp;": "&amp;INDEX(INDIRECT("'"&amp;B375&amp;"'!5:5"), MATCH(C375,INDIRECT("'"&amp;B375&amp;"'!6:6"),0)),"not available, please double-check your entries in C0010 and C0020"))</f>
        <v/>
      </c>
    </row>
    <row r="376" spans="1:6" ht="52.5" customHeight="1">
      <c r="A376" s="1" t="s">
        <v>146</v>
      </c>
      <c r="B376" s="97"/>
      <c r="C376" s="97"/>
      <c r="D376" s="97"/>
      <c r="E376" s="96"/>
      <c r="F376" s="104" t="str">
        <f ca="1">IF(OR(B376="",C376=""),"",IFERROR(VLOOKUP(B376,DataQualityDashboard!B:K,3,FALSE)&amp;": "&amp;INDEX(INDIRECT("'"&amp;B376&amp;"'!5:5"), MATCH(C376,INDIRECT("'"&amp;B376&amp;"'!6:6"),0)),"not available, please double-check your entries in C0010 and C0020"))</f>
        <v/>
      </c>
    </row>
    <row r="377" spans="1:6" ht="52.5" customHeight="1">
      <c r="A377" s="1" t="s">
        <v>146</v>
      </c>
      <c r="B377" s="97"/>
      <c r="C377" s="97"/>
      <c r="D377" s="97"/>
      <c r="E377" s="96"/>
      <c r="F377" s="104" t="str">
        <f ca="1">IF(OR(B377="",C377=""),"",IFERROR(VLOOKUP(B377,DataQualityDashboard!B:K,3,FALSE)&amp;": "&amp;INDEX(INDIRECT("'"&amp;B377&amp;"'!5:5"), MATCH(C377,INDIRECT("'"&amp;B377&amp;"'!6:6"),0)),"not available, please double-check your entries in C0010 and C0020"))</f>
        <v/>
      </c>
    </row>
    <row r="378" spans="1:6" ht="52.5" customHeight="1">
      <c r="A378" s="1" t="s">
        <v>146</v>
      </c>
      <c r="B378" s="97"/>
      <c r="C378" s="97"/>
      <c r="D378" s="97"/>
      <c r="E378" s="96"/>
      <c r="F378" s="104" t="str">
        <f ca="1">IF(OR(B378="",C378=""),"",IFERROR(VLOOKUP(B378,DataQualityDashboard!B:K,3,FALSE)&amp;": "&amp;INDEX(INDIRECT("'"&amp;B378&amp;"'!5:5"), MATCH(C378,INDIRECT("'"&amp;B378&amp;"'!6:6"),0)),"not available, please double-check your entries in C0010 and C0020"))</f>
        <v/>
      </c>
    </row>
    <row r="379" spans="1:6" ht="52.5" customHeight="1">
      <c r="A379" s="1" t="s">
        <v>146</v>
      </c>
      <c r="B379" s="97"/>
      <c r="C379" s="97"/>
      <c r="D379" s="97"/>
      <c r="E379" s="96"/>
      <c r="F379" s="104" t="str">
        <f ca="1">IF(OR(B379="",C379=""),"",IFERROR(VLOOKUP(B379,DataQualityDashboard!B:K,3,FALSE)&amp;": "&amp;INDEX(INDIRECT("'"&amp;B379&amp;"'!5:5"), MATCH(C379,INDIRECT("'"&amp;B379&amp;"'!6:6"),0)),"not available, please double-check your entries in C0010 and C0020"))</f>
        <v/>
      </c>
    </row>
    <row r="380" spans="1:6" ht="52.5" customHeight="1">
      <c r="A380" s="1" t="s">
        <v>146</v>
      </c>
      <c r="B380" s="97"/>
      <c r="C380" s="97"/>
      <c r="D380" s="97"/>
      <c r="E380" s="96"/>
      <c r="F380" s="104" t="str">
        <f ca="1">IF(OR(B380="",C380=""),"",IFERROR(VLOOKUP(B380,DataQualityDashboard!B:K,3,FALSE)&amp;": "&amp;INDEX(INDIRECT("'"&amp;B380&amp;"'!5:5"), MATCH(C380,INDIRECT("'"&amp;B380&amp;"'!6:6"),0)),"not available, please double-check your entries in C0010 and C0020"))</f>
        <v/>
      </c>
    </row>
    <row r="381" spans="1:6" ht="52.5" customHeight="1">
      <c r="A381" s="1" t="s">
        <v>146</v>
      </c>
      <c r="B381" s="97"/>
      <c r="C381" s="97"/>
      <c r="D381" s="97"/>
      <c r="E381" s="96"/>
      <c r="F381" s="104" t="str">
        <f ca="1">IF(OR(B381="",C381=""),"",IFERROR(VLOOKUP(B381,DataQualityDashboard!B:K,3,FALSE)&amp;": "&amp;INDEX(INDIRECT("'"&amp;B381&amp;"'!5:5"), MATCH(C381,INDIRECT("'"&amp;B381&amp;"'!6:6"),0)),"not available, please double-check your entries in C0010 and C0020"))</f>
        <v/>
      </c>
    </row>
    <row r="382" spans="1:6" ht="52.5" customHeight="1">
      <c r="A382" s="1" t="s">
        <v>146</v>
      </c>
      <c r="B382" s="97"/>
      <c r="C382" s="97"/>
      <c r="D382" s="97"/>
      <c r="E382" s="96"/>
      <c r="F382" s="104" t="str">
        <f ca="1">IF(OR(B382="",C382=""),"",IFERROR(VLOOKUP(B382,DataQualityDashboard!B:K,3,FALSE)&amp;": "&amp;INDEX(INDIRECT("'"&amp;B382&amp;"'!5:5"), MATCH(C382,INDIRECT("'"&amp;B382&amp;"'!6:6"),0)),"not available, please double-check your entries in C0010 and C0020"))</f>
        <v/>
      </c>
    </row>
    <row r="383" spans="1:6" ht="52.5" customHeight="1">
      <c r="A383" s="1" t="s">
        <v>146</v>
      </c>
      <c r="B383" s="97"/>
      <c r="C383" s="97"/>
      <c r="D383" s="97"/>
      <c r="E383" s="96"/>
      <c r="F383" s="104" t="str">
        <f ca="1">IF(OR(B383="",C383=""),"",IFERROR(VLOOKUP(B383,DataQualityDashboard!B:K,3,FALSE)&amp;": "&amp;INDEX(INDIRECT("'"&amp;B383&amp;"'!5:5"), MATCH(C383,INDIRECT("'"&amp;B383&amp;"'!6:6"),0)),"not available, please double-check your entries in C0010 and C0020"))</f>
        <v/>
      </c>
    </row>
    <row r="384" spans="1:6" ht="52.5" customHeight="1">
      <c r="A384" s="1" t="s">
        <v>146</v>
      </c>
      <c r="B384" s="97"/>
      <c r="C384" s="97"/>
      <c r="D384" s="97"/>
      <c r="E384" s="96"/>
      <c r="F384" s="104" t="str">
        <f ca="1">IF(OR(B384="",C384=""),"",IFERROR(VLOOKUP(B384,DataQualityDashboard!B:K,3,FALSE)&amp;": "&amp;INDEX(INDIRECT("'"&amp;B384&amp;"'!5:5"), MATCH(C384,INDIRECT("'"&amp;B384&amp;"'!6:6"),0)),"not available, please double-check your entries in C0010 and C0020"))</f>
        <v/>
      </c>
    </row>
    <row r="385" spans="1:6" ht="52.5" customHeight="1">
      <c r="A385" s="1" t="s">
        <v>146</v>
      </c>
      <c r="B385" s="97"/>
      <c r="C385" s="97"/>
      <c r="D385" s="97"/>
      <c r="E385" s="96"/>
      <c r="F385" s="104" t="str">
        <f ca="1">IF(OR(B385="",C385=""),"",IFERROR(VLOOKUP(B385,DataQualityDashboard!B:K,3,FALSE)&amp;": "&amp;INDEX(INDIRECT("'"&amp;B385&amp;"'!5:5"), MATCH(C385,INDIRECT("'"&amp;B385&amp;"'!6:6"),0)),"not available, please double-check your entries in C0010 and C0020"))</f>
        <v/>
      </c>
    </row>
    <row r="386" spans="1:6" ht="52.5" customHeight="1">
      <c r="A386" s="1" t="s">
        <v>146</v>
      </c>
      <c r="B386" s="97"/>
      <c r="C386" s="97"/>
      <c r="D386" s="97"/>
      <c r="E386" s="96"/>
      <c r="F386" s="104" t="str">
        <f ca="1">IF(OR(B386="",C386=""),"",IFERROR(VLOOKUP(B386,DataQualityDashboard!B:K,3,FALSE)&amp;": "&amp;INDEX(INDIRECT("'"&amp;B386&amp;"'!5:5"), MATCH(C386,INDIRECT("'"&amp;B386&amp;"'!6:6"),0)),"not available, please double-check your entries in C0010 and C0020"))</f>
        <v/>
      </c>
    </row>
    <row r="387" spans="1:6" ht="52.5" customHeight="1">
      <c r="A387" s="1" t="s">
        <v>146</v>
      </c>
      <c r="B387" s="97"/>
      <c r="C387" s="97"/>
      <c r="D387" s="97"/>
      <c r="E387" s="96"/>
      <c r="F387" s="104" t="str">
        <f ca="1">IF(OR(B387="",C387=""),"",IFERROR(VLOOKUP(B387,DataQualityDashboard!B:K,3,FALSE)&amp;": "&amp;INDEX(INDIRECT("'"&amp;B387&amp;"'!5:5"), MATCH(C387,INDIRECT("'"&amp;B387&amp;"'!6:6"),0)),"not available, please double-check your entries in C0010 and C0020"))</f>
        <v/>
      </c>
    </row>
    <row r="388" spans="1:6" ht="52.5" customHeight="1">
      <c r="A388" s="1" t="s">
        <v>146</v>
      </c>
      <c r="B388" s="97"/>
      <c r="C388" s="97"/>
      <c r="D388" s="97"/>
      <c r="E388" s="96"/>
      <c r="F388" s="104" t="str">
        <f ca="1">IF(OR(B388="",C388=""),"",IFERROR(VLOOKUP(B388,DataQualityDashboard!B:K,3,FALSE)&amp;": "&amp;INDEX(INDIRECT("'"&amp;B388&amp;"'!5:5"), MATCH(C388,INDIRECT("'"&amp;B388&amp;"'!6:6"),0)),"not available, please double-check your entries in C0010 and C0020"))</f>
        <v/>
      </c>
    </row>
    <row r="389" spans="1:6" ht="52.5" customHeight="1">
      <c r="A389" s="1" t="s">
        <v>146</v>
      </c>
      <c r="B389" s="97"/>
      <c r="C389" s="97"/>
      <c r="D389" s="97"/>
      <c r="E389" s="96"/>
      <c r="F389" s="104" t="str">
        <f ca="1">IF(OR(B389="",C389=""),"",IFERROR(VLOOKUP(B389,DataQualityDashboard!B:K,3,FALSE)&amp;": "&amp;INDEX(INDIRECT("'"&amp;B389&amp;"'!5:5"), MATCH(C389,INDIRECT("'"&amp;B389&amp;"'!6:6"),0)),"not available, please double-check your entries in C0010 and C0020"))</f>
        <v/>
      </c>
    </row>
    <row r="390" spans="1:6" ht="52.5" customHeight="1">
      <c r="A390" s="1" t="s">
        <v>146</v>
      </c>
      <c r="B390" s="97"/>
      <c r="C390" s="97"/>
      <c r="D390" s="97"/>
      <c r="E390" s="96"/>
      <c r="F390" s="104" t="str">
        <f ca="1">IF(OR(B390="",C390=""),"",IFERROR(VLOOKUP(B390,DataQualityDashboard!B:K,3,FALSE)&amp;": "&amp;INDEX(INDIRECT("'"&amp;B390&amp;"'!5:5"), MATCH(C390,INDIRECT("'"&amp;B390&amp;"'!6:6"),0)),"not available, please double-check your entries in C0010 and C0020"))</f>
        <v/>
      </c>
    </row>
    <row r="391" spans="1:6" ht="52.5" customHeight="1">
      <c r="A391" s="1" t="s">
        <v>146</v>
      </c>
      <c r="B391" s="97"/>
      <c r="C391" s="97"/>
      <c r="D391" s="97"/>
      <c r="E391" s="96"/>
      <c r="F391" s="104" t="str">
        <f ca="1">IF(OR(B391="",C391=""),"",IFERROR(VLOOKUP(B391,DataQualityDashboard!B:K,3,FALSE)&amp;": "&amp;INDEX(INDIRECT("'"&amp;B391&amp;"'!5:5"), MATCH(C391,INDIRECT("'"&amp;B391&amp;"'!6:6"),0)),"not available, please double-check your entries in C0010 and C0020"))</f>
        <v/>
      </c>
    </row>
    <row r="392" spans="1:6" ht="52.5" customHeight="1">
      <c r="A392" s="1" t="s">
        <v>146</v>
      </c>
      <c r="B392" s="97"/>
      <c r="C392" s="97"/>
      <c r="D392" s="97"/>
      <c r="E392" s="96"/>
      <c r="F392" s="104" t="str">
        <f ca="1">IF(OR(B392="",C392=""),"",IFERROR(VLOOKUP(B392,DataQualityDashboard!B:K,3,FALSE)&amp;": "&amp;INDEX(INDIRECT("'"&amp;B392&amp;"'!5:5"), MATCH(C392,INDIRECT("'"&amp;B392&amp;"'!6:6"),0)),"not available, please double-check your entries in C0010 and C0020"))</f>
        <v/>
      </c>
    </row>
    <row r="393" spans="1:6" ht="52.5" customHeight="1">
      <c r="A393" s="1" t="s">
        <v>146</v>
      </c>
      <c r="B393" s="97"/>
      <c r="C393" s="97"/>
      <c r="D393" s="97"/>
      <c r="E393" s="96"/>
      <c r="F393" s="104" t="str">
        <f ca="1">IF(OR(B393="",C393=""),"",IFERROR(VLOOKUP(B393,DataQualityDashboard!B:K,3,FALSE)&amp;": "&amp;INDEX(INDIRECT("'"&amp;B393&amp;"'!5:5"), MATCH(C393,INDIRECT("'"&amp;B393&amp;"'!6:6"),0)),"not available, please double-check your entries in C0010 and C0020"))</f>
        <v/>
      </c>
    </row>
    <row r="394" spans="1:6" ht="52.5" customHeight="1">
      <c r="A394" s="1" t="s">
        <v>146</v>
      </c>
      <c r="B394" s="97"/>
      <c r="C394" s="97"/>
      <c r="D394" s="97"/>
      <c r="E394" s="96"/>
      <c r="F394" s="104" t="str">
        <f ca="1">IF(OR(B394="",C394=""),"",IFERROR(VLOOKUP(B394,DataQualityDashboard!B:K,3,FALSE)&amp;": "&amp;INDEX(INDIRECT("'"&amp;B394&amp;"'!5:5"), MATCH(C394,INDIRECT("'"&amp;B394&amp;"'!6:6"),0)),"not available, please double-check your entries in C0010 and C0020"))</f>
        <v/>
      </c>
    </row>
    <row r="395" spans="1:6" ht="52.5" customHeight="1">
      <c r="A395" s="1" t="s">
        <v>146</v>
      </c>
      <c r="B395" s="97"/>
      <c r="C395" s="97"/>
      <c r="D395" s="97"/>
      <c r="E395" s="96"/>
      <c r="F395" s="104" t="str">
        <f ca="1">IF(OR(B395="",C395=""),"",IFERROR(VLOOKUP(B395,DataQualityDashboard!B:K,3,FALSE)&amp;": "&amp;INDEX(INDIRECT("'"&amp;B395&amp;"'!5:5"), MATCH(C395,INDIRECT("'"&amp;B395&amp;"'!6:6"),0)),"not available, please double-check your entries in C0010 and C0020"))</f>
        <v/>
      </c>
    </row>
    <row r="396" spans="1:6" ht="52.5" customHeight="1">
      <c r="A396" s="1" t="s">
        <v>146</v>
      </c>
      <c r="B396" s="97"/>
      <c r="C396" s="97"/>
      <c r="D396" s="97"/>
      <c r="E396" s="96"/>
      <c r="F396" s="104" t="str">
        <f ca="1">IF(OR(B396="",C396=""),"",IFERROR(VLOOKUP(B396,DataQualityDashboard!B:K,3,FALSE)&amp;": "&amp;INDEX(INDIRECT("'"&amp;B396&amp;"'!5:5"), MATCH(C396,INDIRECT("'"&amp;B396&amp;"'!6:6"),0)),"not available, please double-check your entries in C0010 and C0020"))</f>
        <v/>
      </c>
    </row>
    <row r="397" spans="1:6" ht="52.5" customHeight="1">
      <c r="A397" s="1" t="s">
        <v>146</v>
      </c>
      <c r="B397" s="97"/>
      <c r="C397" s="97"/>
      <c r="D397" s="97"/>
      <c r="E397" s="96"/>
      <c r="F397" s="104" t="str">
        <f ca="1">IF(OR(B397="",C397=""),"",IFERROR(VLOOKUP(B397,DataQualityDashboard!B:K,3,FALSE)&amp;": "&amp;INDEX(INDIRECT("'"&amp;B397&amp;"'!5:5"), MATCH(C397,INDIRECT("'"&amp;B397&amp;"'!6:6"),0)),"not available, please double-check your entries in C0010 and C0020"))</f>
        <v/>
      </c>
    </row>
    <row r="398" spans="1:6" ht="52.5" customHeight="1">
      <c r="A398" s="1" t="s">
        <v>146</v>
      </c>
      <c r="B398" s="97"/>
      <c r="C398" s="97"/>
      <c r="D398" s="97"/>
      <c r="E398" s="96"/>
      <c r="F398" s="104" t="str">
        <f ca="1">IF(OR(B398="",C398=""),"",IFERROR(VLOOKUP(B398,DataQualityDashboard!B:K,3,FALSE)&amp;": "&amp;INDEX(INDIRECT("'"&amp;B398&amp;"'!5:5"), MATCH(C398,INDIRECT("'"&amp;B398&amp;"'!6:6"),0)),"not available, please double-check your entries in C0010 and C0020"))</f>
        <v/>
      </c>
    </row>
    <row r="399" spans="1:6" ht="52.5" customHeight="1">
      <c r="A399" s="1" t="s">
        <v>146</v>
      </c>
      <c r="B399" s="97"/>
      <c r="C399" s="97"/>
      <c r="D399" s="97"/>
      <c r="E399" s="96"/>
      <c r="F399" s="104" t="str">
        <f ca="1">IF(OR(B399="",C399=""),"",IFERROR(VLOOKUP(B399,DataQualityDashboard!B:K,3,FALSE)&amp;": "&amp;INDEX(INDIRECT("'"&amp;B399&amp;"'!5:5"), MATCH(C399,INDIRECT("'"&amp;B399&amp;"'!6:6"),0)),"not available, please double-check your entries in C0010 and C0020"))</f>
        <v/>
      </c>
    </row>
    <row r="400" spans="1:6" ht="52.5" customHeight="1">
      <c r="A400" s="1" t="s">
        <v>146</v>
      </c>
      <c r="B400" s="97"/>
      <c r="C400" s="97"/>
      <c r="D400" s="97"/>
      <c r="E400" s="96"/>
      <c r="F400" s="104" t="str">
        <f ca="1">IF(OR(B400="",C400=""),"",IFERROR(VLOOKUP(B400,DataQualityDashboard!B:K,3,FALSE)&amp;": "&amp;INDEX(INDIRECT("'"&amp;B400&amp;"'!5:5"), MATCH(C400,INDIRECT("'"&amp;B400&amp;"'!6:6"),0)),"not available, please double-check your entries in C0010 and C0020"))</f>
        <v/>
      </c>
    </row>
    <row r="401" spans="1:6" ht="52.5" customHeight="1">
      <c r="A401" s="1" t="s">
        <v>146</v>
      </c>
      <c r="B401" s="97"/>
      <c r="C401" s="97"/>
      <c r="D401" s="97"/>
      <c r="E401" s="96"/>
      <c r="F401" s="104" t="str">
        <f ca="1">IF(OR(B401="",C401=""),"",IFERROR(VLOOKUP(B401,DataQualityDashboard!B:K,3,FALSE)&amp;": "&amp;INDEX(INDIRECT("'"&amp;B401&amp;"'!5:5"), MATCH(C401,INDIRECT("'"&amp;B401&amp;"'!6:6"),0)),"not available, please double-check your entries in C0010 and C0020"))</f>
        <v/>
      </c>
    </row>
    <row r="402" spans="1:6" ht="52.5" customHeight="1">
      <c r="A402" s="1" t="s">
        <v>146</v>
      </c>
      <c r="B402" s="97"/>
      <c r="C402" s="97"/>
      <c r="D402" s="97"/>
      <c r="E402" s="96"/>
      <c r="F402" s="104" t="str">
        <f ca="1">IF(OR(B402="",C402=""),"",IFERROR(VLOOKUP(B402,DataQualityDashboard!B:K,3,FALSE)&amp;": "&amp;INDEX(INDIRECT("'"&amp;B402&amp;"'!5:5"), MATCH(C402,INDIRECT("'"&amp;B402&amp;"'!6:6"),0)),"not available, please double-check your entries in C0010 and C0020"))</f>
        <v/>
      </c>
    </row>
    <row r="403" spans="1:6" ht="52.5" customHeight="1">
      <c r="A403" s="1" t="s">
        <v>146</v>
      </c>
      <c r="B403" s="97"/>
      <c r="C403" s="97"/>
      <c r="D403" s="97"/>
      <c r="E403" s="96"/>
      <c r="F403" s="104" t="str">
        <f ca="1">IF(OR(B403="",C403=""),"",IFERROR(VLOOKUP(B403,DataQualityDashboard!B:K,3,FALSE)&amp;": "&amp;INDEX(INDIRECT("'"&amp;B403&amp;"'!5:5"), MATCH(C403,INDIRECT("'"&amp;B403&amp;"'!6:6"),0)),"not available, please double-check your entries in C0010 and C0020"))</f>
        <v/>
      </c>
    </row>
    <row r="404" spans="1:6" ht="52.5" customHeight="1">
      <c r="A404" s="1" t="s">
        <v>146</v>
      </c>
      <c r="B404" s="97"/>
      <c r="C404" s="97"/>
      <c r="D404" s="97"/>
      <c r="E404" s="96"/>
      <c r="F404" s="104" t="str">
        <f ca="1">IF(OR(B404="",C404=""),"",IFERROR(VLOOKUP(B404,DataQualityDashboard!B:K,3,FALSE)&amp;": "&amp;INDEX(INDIRECT("'"&amp;B404&amp;"'!5:5"), MATCH(C404,INDIRECT("'"&amp;B404&amp;"'!6:6"),0)),"not available, please double-check your entries in C0010 and C0020"))</f>
        <v/>
      </c>
    </row>
    <row r="405" spans="1:6" ht="52.5" customHeight="1">
      <c r="A405" s="1" t="s">
        <v>146</v>
      </c>
      <c r="B405" s="97"/>
      <c r="C405" s="97"/>
      <c r="D405" s="97"/>
      <c r="E405" s="96"/>
      <c r="F405" s="104" t="str">
        <f ca="1">IF(OR(B405="",C405=""),"",IFERROR(VLOOKUP(B405,DataQualityDashboard!B:K,3,FALSE)&amp;": "&amp;INDEX(INDIRECT("'"&amp;B405&amp;"'!5:5"), MATCH(C405,INDIRECT("'"&amp;B405&amp;"'!6:6"),0)),"not available, please double-check your entries in C0010 and C0020"))</f>
        <v/>
      </c>
    </row>
    <row r="406" spans="1:6" ht="52.5" customHeight="1">
      <c r="A406" s="1" t="s">
        <v>146</v>
      </c>
      <c r="B406" s="97"/>
      <c r="C406" s="97"/>
      <c r="D406" s="97"/>
      <c r="E406" s="96"/>
      <c r="F406" s="104" t="str">
        <f ca="1">IF(OR(B406="",C406=""),"",IFERROR(VLOOKUP(B406,DataQualityDashboard!B:K,3,FALSE)&amp;": "&amp;INDEX(INDIRECT("'"&amp;B406&amp;"'!5:5"), MATCH(C406,INDIRECT("'"&amp;B406&amp;"'!6:6"),0)),"not available, please double-check your entries in C0010 and C0020"))</f>
        <v/>
      </c>
    </row>
    <row r="407" spans="1:6" ht="52.5" customHeight="1">
      <c r="A407" s="1" t="s">
        <v>146</v>
      </c>
      <c r="B407" s="97"/>
      <c r="C407" s="97"/>
      <c r="D407" s="97"/>
      <c r="E407" s="96"/>
      <c r="F407" s="104" t="str">
        <f ca="1">IF(OR(B407="",C407=""),"",IFERROR(VLOOKUP(B407,DataQualityDashboard!B:K,3,FALSE)&amp;": "&amp;INDEX(INDIRECT("'"&amp;B407&amp;"'!5:5"), MATCH(C407,INDIRECT("'"&amp;B407&amp;"'!6:6"),0)),"not available, please double-check your entries in C0010 and C0020"))</f>
        <v/>
      </c>
    </row>
    <row r="408" spans="1:6" ht="52.5" customHeight="1">
      <c r="A408" s="1" t="s">
        <v>146</v>
      </c>
      <c r="B408" s="97"/>
      <c r="C408" s="97"/>
      <c r="D408" s="97"/>
      <c r="E408" s="96"/>
      <c r="F408" s="104" t="str">
        <f ca="1">IF(OR(B408="",C408=""),"",IFERROR(VLOOKUP(B408,DataQualityDashboard!B:K,3,FALSE)&amp;": "&amp;INDEX(INDIRECT("'"&amp;B408&amp;"'!5:5"), MATCH(C408,INDIRECT("'"&amp;B408&amp;"'!6:6"),0)),"not available, please double-check your entries in C0010 and C0020"))</f>
        <v/>
      </c>
    </row>
    <row r="409" spans="1:6" ht="52.5" customHeight="1">
      <c r="A409" s="1" t="s">
        <v>146</v>
      </c>
      <c r="B409" s="97"/>
      <c r="C409" s="97"/>
      <c r="D409" s="97"/>
      <c r="E409" s="96"/>
      <c r="F409" s="104" t="str">
        <f ca="1">IF(OR(B409="",C409=""),"",IFERROR(VLOOKUP(B409,DataQualityDashboard!B:K,3,FALSE)&amp;": "&amp;INDEX(INDIRECT("'"&amp;B409&amp;"'!5:5"), MATCH(C409,INDIRECT("'"&amp;B409&amp;"'!6:6"),0)),"not available, please double-check your entries in C0010 and C0020"))</f>
        <v/>
      </c>
    </row>
    <row r="410" spans="1:6" ht="52.5" customHeight="1">
      <c r="A410" s="1" t="s">
        <v>146</v>
      </c>
      <c r="B410" s="97"/>
      <c r="C410" s="97"/>
      <c r="D410" s="97"/>
      <c r="E410" s="96"/>
      <c r="F410" s="104" t="str">
        <f ca="1">IF(OR(B410="",C410=""),"",IFERROR(VLOOKUP(B410,DataQualityDashboard!B:K,3,FALSE)&amp;": "&amp;INDEX(INDIRECT("'"&amp;B410&amp;"'!5:5"), MATCH(C410,INDIRECT("'"&amp;B410&amp;"'!6:6"),0)),"not available, please double-check your entries in C0010 and C0020"))</f>
        <v/>
      </c>
    </row>
    <row r="411" spans="1:6" ht="52.5" customHeight="1">
      <c r="A411" s="1" t="s">
        <v>146</v>
      </c>
      <c r="B411" s="97"/>
      <c r="C411" s="97"/>
      <c r="D411" s="97"/>
      <c r="E411" s="96"/>
      <c r="F411" s="104" t="str">
        <f ca="1">IF(OR(B411="",C411=""),"",IFERROR(VLOOKUP(B411,DataQualityDashboard!B:K,3,FALSE)&amp;": "&amp;INDEX(INDIRECT("'"&amp;B411&amp;"'!5:5"), MATCH(C411,INDIRECT("'"&amp;B411&amp;"'!6:6"),0)),"not available, please double-check your entries in C0010 and C0020"))</f>
        <v/>
      </c>
    </row>
    <row r="412" spans="1:6" ht="52.5" customHeight="1">
      <c r="A412" s="1" t="s">
        <v>146</v>
      </c>
      <c r="B412" s="97"/>
      <c r="C412" s="97"/>
      <c r="D412" s="97"/>
      <c r="E412" s="96"/>
      <c r="F412" s="104" t="str">
        <f ca="1">IF(OR(B412="",C412=""),"",IFERROR(VLOOKUP(B412,DataQualityDashboard!B:K,3,FALSE)&amp;": "&amp;INDEX(INDIRECT("'"&amp;B412&amp;"'!5:5"), MATCH(C412,INDIRECT("'"&amp;B412&amp;"'!6:6"),0)),"not available, please double-check your entries in C0010 and C0020"))</f>
        <v/>
      </c>
    </row>
    <row r="413" spans="1:6" ht="52.5" customHeight="1">
      <c r="A413" s="1" t="s">
        <v>146</v>
      </c>
      <c r="B413" s="97"/>
      <c r="C413" s="97"/>
      <c r="D413" s="97"/>
      <c r="E413" s="96"/>
      <c r="F413" s="104" t="str">
        <f ca="1">IF(OR(B413="",C413=""),"",IFERROR(VLOOKUP(B413,DataQualityDashboard!B:K,3,FALSE)&amp;": "&amp;INDEX(INDIRECT("'"&amp;B413&amp;"'!5:5"), MATCH(C413,INDIRECT("'"&amp;B413&amp;"'!6:6"),0)),"not available, please double-check your entries in C0010 and C0020"))</f>
        <v/>
      </c>
    </row>
    <row r="414" spans="1:6" ht="52.5" customHeight="1">
      <c r="A414" s="1" t="s">
        <v>146</v>
      </c>
      <c r="B414" s="97"/>
      <c r="C414" s="97"/>
      <c r="D414" s="97"/>
      <c r="E414" s="96"/>
      <c r="F414" s="104" t="str">
        <f ca="1">IF(OR(B414="",C414=""),"",IFERROR(VLOOKUP(B414,DataQualityDashboard!B:K,3,FALSE)&amp;": "&amp;INDEX(INDIRECT("'"&amp;B414&amp;"'!5:5"), MATCH(C414,INDIRECT("'"&amp;B414&amp;"'!6:6"),0)),"not available, please double-check your entries in C0010 and C0020"))</f>
        <v/>
      </c>
    </row>
    <row r="415" spans="1:6" ht="52.5" customHeight="1">
      <c r="A415" s="1" t="s">
        <v>146</v>
      </c>
      <c r="B415" s="97"/>
      <c r="C415" s="97"/>
      <c r="D415" s="97"/>
      <c r="E415" s="96"/>
      <c r="F415" s="104" t="str">
        <f ca="1">IF(OR(B415="",C415=""),"",IFERROR(VLOOKUP(B415,DataQualityDashboard!B:K,3,FALSE)&amp;": "&amp;INDEX(INDIRECT("'"&amp;B415&amp;"'!5:5"), MATCH(C415,INDIRECT("'"&amp;B415&amp;"'!6:6"),0)),"not available, please double-check your entries in C0010 and C0020"))</f>
        <v/>
      </c>
    </row>
    <row r="416" spans="1:6" ht="52.5" customHeight="1">
      <c r="A416" s="1" t="s">
        <v>146</v>
      </c>
      <c r="B416" s="97"/>
      <c r="C416" s="97"/>
      <c r="D416" s="97"/>
      <c r="E416" s="96"/>
      <c r="F416" s="104" t="str">
        <f ca="1">IF(OR(B416="",C416=""),"",IFERROR(VLOOKUP(B416,DataQualityDashboard!B:K,3,FALSE)&amp;": "&amp;INDEX(INDIRECT("'"&amp;B416&amp;"'!5:5"), MATCH(C416,INDIRECT("'"&amp;B416&amp;"'!6:6"),0)),"not available, please double-check your entries in C0010 and C0020"))</f>
        <v/>
      </c>
    </row>
    <row r="417" spans="1:6" ht="52.5" customHeight="1">
      <c r="A417" s="1" t="s">
        <v>146</v>
      </c>
      <c r="B417" s="97"/>
      <c r="C417" s="97"/>
      <c r="D417" s="97"/>
      <c r="E417" s="96"/>
      <c r="F417" s="104" t="str">
        <f ca="1">IF(OR(B417="",C417=""),"",IFERROR(VLOOKUP(B417,DataQualityDashboard!B:K,3,FALSE)&amp;": "&amp;INDEX(INDIRECT("'"&amp;B417&amp;"'!5:5"), MATCH(C417,INDIRECT("'"&amp;B417&amp;"'!6:6"),0)),"not available, please double-check your entries in C0010 and C0020"))</f>
        <v/>
      </c>
    </row>
    <row r="418" spans="1:6" ht="52.5" customHeight="1">
      <c r="A418" s="1" t="s">
        <v>146</v>
      </c>
      <c r="B418" s="97"/>
      <c r="C418" s="97"/>
      <c r="D418" s="97"/>
      <c r="E418" s="96"/>
      <c r="F418" s="104" t="str">
        <f ca="1">IF(OR(B418="",C418=""),"",IFERROR(VLOOKUP(B418,DataQualityDashboard!B:K,3,FALSE)&amp;": "&amp;INDEX(INDIRECT("'"&amp;B418&amp;"'!5:5"), MATCH(C418,INDIRECT("'"&amp;B418&amp;"'!6:6"),0)),"not available, please double-check your entries in C0010 and C0020"))</f>
        <v/>
      </c>
    </row>
    <row r="419" spans="1:6" ht="52.5" customHeight="1">
      <c r="A419" s="1" t="s">
        <v>146</v>
      </c>
      <c r="B419" s="97"/>
      <c r="C419" s="97"/>
      <c r="D419" s="97"/>
      <c r="E419" s="96"/>
      <c r="F419" s="104" t="str">
        <f ca="1">IF(OR(B419="",C419=""),"",IFERROR(VLOOKUP(B419,DataQualityDashboard!B:K,3,FALSE)&amp;": "&amp;INDEX(INDIRECT("'"&amp;B419&amp;"'!5:5"), MATCH(C419,INDIRECT("'"&amp;B419&amp;"'!6:6"),0)),"not available, please double-check your entries in C0010 and C0020"))</f>
        <v/>
      </c>
    </row>
    <row r="420" spans="1:6" ht="52.5" customHeight="1">
      <c r="A420" s="1" t="s">
        <v>146</v>
      </c>
      <c r="B420" s="97"/>
      <c r="C420" s="97"/>
      <c r="D420" s="97"/>
      <c r="E420" s="96"/>
      <c r="F420" s="104" t="str">
        <f ca="1">IF(OR(B420="",C420=""),"",IFERROR(VLOOKUP(B420,DataQualityDashboard!B:K,3,FALSE)&amp;": "&amp;INDEX(INDIRECT("'"&amp;B420&amp;"'!5:5"), MATCH(C420,INDIRECT("'"&amp;B420&amp;"'!6:6"),0)),"not available, please double-check your entries in C0010 and C0020"))</f>
        <v/>
      </c>
    </row>
    <row r="421" spans="1:6" ht="52.5" customHeight="1">
      <c r="A421" s="1" t="s">
        <v>146</v>
      </c>
      <c r="B421" s="97"/>
      <c r="C421" s="97"/>
      <c r="D421" s="97"/>
      <c r="E421" s="96"/>
      <c r="F421" s="104" t="str">
        <f ca="1">IF(OR(B421="",C421=""),"",IFERROR(VLOOKUP(B421,DataQualityDashboard!B:K,3,FALSE)&amp;": "&amp;INDEX(INDIRECT("'"&amp;B421&amp;"'!5:5"), MATCH(C421,INDIRECT("'"&amp;B421&amp;"'!6:6"),0)),"not available, please double-check your entries in C0010 and C0020"))</f>
        <v/>
      </c>
    </row>
    <row r="422" spans="1:6" ht="52.5" customHeight="1">
      <c r="A422" s="1" t="s">
        <v>146</v>
      </c>
      <c r="B422" s="97"/>
      <c r="C422" s="97"/>
      <c r="D422" s="97"/>
      <c r="E422" s="96"/>
      <c r="F422" s="104" t="str">
        <f ca="1">IF(OR(B422="",C422=""),"",IFERROR(VLOOKUP(B422,DataQualityDashboard!B:K,3,FALSE)&amp;": "&amp;INDEX(INDIRECT("'"&amp;B422&amp;"'!5:5"), MATCH(C422,INDIRECT("'"&amp;B422&amp;"'!6:6"),0)),"not available, please double-check your entries in C0010 and C0020"))</f>
        <v/>
      </c>
    </row>
    <row r="423" spans="1:6" ht="52.5" customHeight="1">
      <c r="A423" s="1" t="s">
        <v>146</v>
      </c>
      <c r="B423" s="97"/>
      <c r="C423" s="97"/>
      <c r="D423" s="97"/>
      <c r="E423" s="96"/>
      <c r="F423" s="104" t="str">
        <f ca="1">IF(OR(B423="",C423=""),"",IFERROR(VLOOKUP(B423,DataQualityDashboard!B:K,3,FALSE)&amp;": "&amp;INDEX(INDIRECT("'"&amp;B423&amp;"'!5:5"), MATCH(C423,INDIRECT("'"&amp;B423&amp;"'!6:6"),0)),"not available, please double-check your entries in C0010 and C0020"))</f>
        <v/>
      </c>
    </row>
    <row r="424" spans="1:6" ht="52.5" customHeight="1">
      <c r="A424" s="1" t="s">
        <v>146</v>
      </c>
      <c r="B424" s="97"/>
      <c r="C424" s="97"/>
      <c r="D424" s="97"/>
      <c r="E424" s="96"/>
      <c r="F424" s="104" t="str">
        <f ca="1">IF(OR(B424="",C424=""),"",IFERROR(VLOOKUP(B424,DataQualityDashboard!B:K,3,FALSE)&amp;": "&amp;INDEX(INDIRECT("'"&amp;B424&amp;"'!5:5"), MATCH(C424,INDIRECT("'"&amp;B424&amp;"'!6:6"),0)),"not available, please double-check your entries in C0010 and C0020"))</f>
        <v/>
      </c>
    </row>
    <row r="425" spans="1:6" ht="52.5" customHeight="1">
      <c r="A425" s="1" t="s">
        <v>146</v>
      </c>
      <c r="B425" s="97"/>
      <c r="C425" s="97"/>
      <c r="D425" s="97"/>
      <c r="E425" s="96"/>
      <c r="F425" s="104" t="str">
        <f ca="1">IF(OR(B425="",C425=""),"",IFERROR(VLOOKUP(B425,DataQualityDashboard!B:K,3,FALSE)&amp;": "&amp;INDEX(INDIRECT("'"&amp;B425&amp;"'!5:5"), MATCH(C425,INDIRECT("'"&amp;B425&amp;"'!6:6"),0)),"not available, please double-check your entries in C0010 and C0020"))</f>
        <v/>
      </c>
    </row>
    <row r="426" spans="1:6" ht="52.5" customHeight="1">
      <c r="A426" s="1" t="s">
        <v>146</v>
      </c>
      <c r="B426" s="97"/>
      <c r="C426" s="97"/>
      <c r="D426" s="97"/>
      <c r="E426" s="96"/>
      <c r="F426" s="104" t="str">
        <f ca="1">IF(OR(B426="",C426=""),"",IFERROR(VLOOKUP(B426,DataQualityDashboard!B:K,3,FALSE)&amp;": "&amp;INDEX(INDIRECT("'"&amp;B426&amp;"'!5:5"), MATCH(C426,INDIRECT("'"&amp;B426&amp;"'!6:6"),0)),"not available, please double-check your entries in C0010 and C0020"))</f>
        <v/>
      </c>
    </row>
    <row r="427" spans="1:6" ht="52.5" customHeight="1">
      <c r="A427" s="1" t="s">
        <v>146</v>
      </c>
      <c r="B427" s="97"/>
      <c r="C427" s="97"/>
      <c r="D427" s="97"/>
      <c r="E427" s="96"/>
      <c r="F427" s="104" t="str">
        <f ca="1">IF(OR(B427="",C427=""),"",IFERROR(VLOOKUP(B427,DataQualityDashboard!B:K,3,FALSE)&amp;": "&amp;INDEX(INDIRECT("'"&amp;B427&amp;"'!5:5"), MATCH(C427,INDIRECT("'"&amp;B427&amp;"'!6:6"),0)),"not available, please double-check your entries in C0010 and C0020"))</f>
        <v/>
      </c>
    </row>
    <row r="428" spans="1:6" ht="52.5" customHeight="1">
      <c r="A428" s="1" t="s">
        <v>146</v>
      </c>
      <c r="B428" s="97"/>
      <c r="C428" s="97"/>
      <c r="D428" s="97"/>
      <c r="E428" s="96"/>
      <c r="F428" s="104" t="str">
        <f ca="1">IF(OR(B428="",C428=""),"",IFERROR(VLOOKUP(B428,DataQualityDashboard!B:K,3,FALSE)&amp;": "&amp;INDEX(INDIRECT("'"&amp;B428&amp;"'!5:5"), MATCH(C428,INDIRECT("'"&amp;B428&amp;"'!6:6"),0)),"not available, please double-check your entries in C0010 and C0020"))</f>
        <v/>
      </c>
    </row>
    <row r="429" spans="1:6" ht="52.5" customHeight="1">
      <c r="A429" s="1" t="s">
        <v>146</v>
      </c>
      <c r="B429" s="97"/>
      <c r="C429" s="97"/>
      <c r="D429" s="97"/>
      <c r="E429" s="96"/>
      <c r="F429" s="104" t="str">
        <f ca="1">IF(OR(B429="",C429=""),"",IFERROR(VLOOKUP(B429,DataQualityDashboard!B:K,3,FALSE)&amp;": "&amp;INDEX(INDIRECT("'"&amp;B429&amp;"'!5:5"), MATCH(C429,INDIRECT("'"&amp;B429&amp;"'!6:6"),0)),"not available, please double-check your entries in C0010 and C0020"))</f>
        <v/>
      </c>
    </row>
    <row r="430" spans="1:6" ht="52.5" customHeight="1">
      <c r="A430" s="1" t="s">
        <v>146</v>
      </c>
      <c r="B430" s="97"/>
      <c r="C430" s="97"/>
      <c r="D430" s="97"/>
      <c r="E430" s="96"/>
      <c r="F430" s="104" t="str">
        <f ca="1">IF(OR(B430="",C430=""),"",IFERROR(VLOOKUP(B430,DataQualityDashboard!B:K,3,FALSE)&amp;": "&amp;INDEX(INDIRECT("'"&amp;B430&amp;"'!5:5"), MATCH(C430,INDIRECT("'"&amp;B430&amp;"'!6:6"),0)),"not available, please double-check your entries in C0010 and C0020"))</f>
        <v/>
      </c>
    </row>
    <row r="431" spans="1:6" ht="52.5" customHeight="1">
      <c r="A431" s="1" t="s">
        <v>146</v>
      </c>
      <c r="B431" s="97"/>
      <c r="C431" s="97"/>
      <c r="D431" s="97"/>
      <c r="E431" s="96"/>
      <c r="F431" s="104" t="str">
        <f ca="1">IF(OR(B431="",C431=""),"",IFERROR(VLOOKUP(B431,DataQualityDashboard!B:K,3,FALSE)&amp;": "&amp;INDEX(INDIRECT("'"&amp;B431&amp;"'!5:5"), MATCH(C431,INDIRECT("'"&amp;B431&amp;"'!6:6"),0)),"not available, please double-check your entries in C0010 and C0020"))</f>
        <v/>
      </c>
    </row>
    <row r="432" spans="1:6" ht="52.5" customHeight="1">
      <c r="A432" s="1" t="s">
        <v>146</v>
      </c>
      <c r="B432" s="97"/>
      <c r="C432" s="97"/>
      <c r="D432" s="97"/>
      <c r="E432" s="96"/>
      <c r="F432" s="104" t="str">
        <f ca="1">IF(OR(B432="",C432=""),"",IFERROR(VLOOKUP(B432,DataQualityDashboard!B:K,3,FALSE)&amp;": "&amp;INDEX(INDIRECT("'"&amp;B432&amp;"'!5:5"), MATCH(C432,INDIRECT("'"&amp;B432&amp;"'!6:6"),0)),"not available, please double-check your entries in C0010 and C0020"))</f>
        <v/>
      </c>
    </row>
    <row r="433" spans="1:6" ht="52.5" customHeight="1">
      <c r="A433" s="1" t="s">
        <v>146</v>
      </c>
      <c r="B433" s="97"/>
      <c r="C433" s="97"/>
      <c r="D433" s="97"/>
      <c r="E433" s="96"/>
      <c r="F433" s="104" t="str">
        <f ca="1">IF(OR(B433="",C433=""),"",IFERROR(VLOOKUP(B433,DataQualityDashboard!B:K,3,FALSE)&amp;": "&amp;INDEX(INDIRECT("'"&amp;B433&amp;"'!5:5"), MATCH(C433,INDIRECT("'"&amp;B433&amp;"'!6:6"),0)),"not available, please double-check your entries in C0010 and C0020"))</f>
        <v/>
      </c>
    </row>
    <row r="434" spans="1:6" ht="52.5" customHeight="1">
      <c r="A434" s="1" t="s">
        <v>146</v>
      </c>
      <c r="B434" s="97"/>
      <c r="C434" s="97"/>
      <c r="D434" s="97"/>
      <c r="E434" s="96"/>
      <c r="F434" s="104" t="str">
        <f ca="1">IF(OR(B434="",C434=""),"",IFERROR(VLOOKUP(B434,DataQualityDashboard!B:K,3,FALSE)&amp;": "&amp;INDEX(INDIRECT("'"&amp;B434&amp;"'!5:5"), MATCH(C434,INDIRECT("'"&amp;B434&amp;"'!6:6"),0)),"not available, please double-check your entries in C0010 and C0020"))</f>
        <v/>
      </c>
    </row>
    <row r="435" spans="1:6" ht="52.5" customHeight="1">
      <c r="A435" s="1" t="s">
        <v>146</v>
      </c>
      <c r="B435" s="97"/>
      <c r="C435" s="97"/>
      <c r="D435" s="97"/>
      <c r="E435" s="96"/>
      <c r="F435" s="104" t="str">
        <f ca="1">IF(OR(B435="",C435=""),"",IFERROR(VLOOKUP(B435,DataQualityDashboard!B:K,3,FALSE)&amp;": "&amp;INDEX(INDIRECT("'"&amp;B435&amp;"'!5:5"), MATCH(C435,INDIRECT("'"&amp;B435&amp;"'!6:6"),0)),"not available, please double-check your entries in C0010 and C0020"))</f>
        <v/>
      </c>
    </row>
    <row r="436" spans="1:6" ht="52.5" customHeight="1">
      <c r="A436" s="1" t="s">
        <v>146</v>
      </c>
      <c r="B436" s="97"/>
      <c r="C436" s="97"/>
      <c r="D436" s="97"/>
      <c r="E436" s="96"/>
      <c r="F436" s="104" t="str">
        <f ca="1">IF(OR(B436="",C436=""),"",IFERROR(VLOOKUP(B436,DataQualityDashboard!B:K,3,FALSE)&amp;": "&amp;INDEX(INDIRECT("'"&amp;B436&amp;"'!5:5"), MATCH(C436,INDIRECT("'"&amp;B436&amp;"'!6:6"),0)),"not available, please double-check your entries in C0010 and C0020"))</f>
        <v/>
      </c>
    </row>
    <row r="437" spans="1:6" ht="52.5" customHeight="1">
      <c r="A437" s="1" t="s">
        <v>146</v>
      </c>
      <c r="B437" s="97"/>
      <c r="C437" s="97"/>
      <c r="D437" s="97"/>
      <c r="E437" s="96"/>
      <c r="F437" s="104" t="str">
        <f ca="1">IF(OR(B437="",C437=""),"",IFERROR(VLOOKUP(B437,DataQualityDashboard!B:K,3,FALSE)&amp;": "&amp;INDEX(INDIRECT("'"&amp;B437&amp;"'!5:5"), MATCH(C437,INDIRECT("'"&amp;B437&amp;"'!6:6"),0)),"not available, please double-check your entries in C0010 and C0020"))</f>
        <v/>
      </c>
    </row>
    <row r="438" spans="1:6" ht="52.5" customHeight="1">
      <c r="A438" s="1" t="s">
        <v>146</v>
      </c>
      <c r="B438" s="97"/>
      <c r="C438" s="97"/>
      <c r="D438" s="97"/>
      <c r="E438" s="96"/>
      <c r="F438" s="104" t="str">
        <f ca="1">IF(OR(B438="",C438=""),"",IFERROR(VLOOKUP(B438,DataQualityDashboard!B:K,3,FALSE)&amp;": "&amp;INDEX(INDIRECT("'"&amp;B438&amp;"'!5:5"), MATCH(C438,INDIRECT("'"&amp;B438&amp;"'!6:6"),0)),"not available, please double-check your entries in C0010 and C0020"))</f>
        <v/>
      </c>
    </row>
    <row r="439" spans="1:6" ht="52.5" customHeight="1">
      <c r="A439" s="1" t="s">
        <v>146</v>
      </c>
      <c r="B439" s="97"/>
      <c r="C439" s="97"/>
      <c r="D439" s="97"/>
      <c r="E439" s="96"/>
      <c r="F439" s="104" t="str">
        <f ca="1">IF(OR(B439="",C439=""),"",IFERROR(VLOOKUP(B439,DataQualityDashboard!B:K,3,FALSE)&amp;": "&amp;INDEX(INDIRECT("'"&amp;B439&amp;"'!5:5"), MATCH(C439,INDIRECT("'"&amp;B439&amp;"'!6:6"),0)),"not available, please double-check your entries in C0010 and C0020"))</f>
        <v/>
      </c>
    </row>
    <row r="440" spans="1:6" ht="52.5" customHeight="1">
      <c r="A440" s="1" t="s">
        <v>146</v>
      </c>
      <c r="B440" s="97"/>
      <c r="C440" s="97"/>
      <c r="D440" s="97"/>
      <c r="E440" s="96"/>
      <c r="F440" s="104" t="str">
        <f ca="1">IF(OR(B440="",C440=""),"",IFERROR(VLOOKUP(B440,DataQualityDashboard!B:K,3,FALSE)&amp;": "&amp;INDEX(INDIRECT("'"&amp;B440&amp;"'!5:5"), MATCH(C440,INDIRECT("'"&amp;B440&amp;"'!6:6"),0)),"not available, please double-check your entries in C0010 and C0020"))</f>
        <v/>
      </c>
    </row>
    <row r="441" spans="1:6" ht="52.5" customHeight="1">
      <c r="A441" s="1" t="s">
        <v>146</v>
      </c>
      <c r="B441" s="97"/>
      <c r="C441" s="97"/>
      <c r="D441" s="97"/>
      <c r="E441" s="96"/>
      <c r="F441" s="104" t="str">
        <f ca="1">IF(OR(B441="",C441=""),"",IFERROR(VLOOKUP(B441,DataQualityDashboard!B:K,3,FALSE)&amp;": "&amp;INDEX(INDIRECT("'"&amp;B441&amp;"'!5:5"), MATCH(C441,INDIRECT("'"&amp;B441&amp;"'!6:6"),0)),"not available, please double-check your entries in C0010 and C0020"))</f>
        <v/>
      </c>
    </row>
    <row r="442" spans="1:6" ht="52.5" customHeight="1">
      <c r="A442" s="1" t="s">
        <v>146</v>
      </c>
      <c r="B442" s="97"/>
      <c r="C442" s="97"/>
      <c r="D442" s="97"/>
      <c r="E442" s="96"/>
      <c r="F442" s="104" t="str">
        <f ca="1">IF(OR(B442="",C442=""),"",IFERROR(VLOOKUP(B442,DataQualityDashboard!B:K,3,FALSE)&amp;": "&amp;INDEX(INDIRECT("'"&amp;B442&amp;"'!5:5"), MATCH(C442,INDIRECT("'"&amp;B442&amp;"'!6:6"),0)),"not available, please double-check your entries in C0010 and C0020"))</f>
        <v/>
      </c>
    </row>
    <row r="443" spans="1:6" ht="52.5" customHeight="1">
      <c r="A443" s="1" t="s">
        <v>146</v>
      </c>
      <c r="B443" s="97"/>
      <c r="C443" s="97"/>
      <c r="D443" s="97"/>
      <c r="E443" s="96"/>
      <c r="F443" s="104" t="str">
        <f ca="1">IF(OR(B443="",C443=""),"",IFERROR(VLOOKUP(B443,DataQualityDashboard!B:K,3,FALSE)&amp;": "&amp;INDEX(INDIRECT("'"&amp;B443&amp;"'!5:5"), MATCH(C443,INDIRECT("'"&amp;B443&amp;"'!6:6"),0)),"not available, please double-check your entries in C0010 and C0020"))</f>
        <v/>
      </c>
    </row>
    <row r="444" spans="1:6" ht="52.5" customHeight="1">
      <c r="A444" s="1" t="s">
        <v>146</v>
      </c>
      <c r="B444" s="97"/>
      <c r="C444" s="97"/>
      <c r="D444" s="97"/>
      <c r="E444" s="96"/>
      <c r="F444" s="104" t="str">
        <f ca="1">IF(OR(B444="",C444=""),"",IFERROR(VLOOKUP(B444,DataQualityDashboard!B:K,3,FALSE)&amp;": "&amp;INDEX(INDIRECT("'"&amp;B444&amp;"'!5:5"), MATCH(C444,INDIRECT("'"&amp;B444&amp;"'!6:6"),0)),"not available, please double-check your entries in C0010 and C0020"))</f>
        <v/>
      </c>
    </row>
    <row r="445" spans="1:6" ht="52.5" customHeight="1">
      <c r="A445" s="1" t="s">
        <v>146</v>
      </c>
      <c r="B445" s="97"/>
      <c r="C445" s="97"/>
      <c r="D445" s="97"/>
      <c r="E445" s="96"/>
      <c r="F445" s="104" t="str">
        <f ca="1">IF(OR(B445="",C445=""),"",IFERROR(VLOOKUP(B445,DataQualityDashboard!B:K,3,FALSE)&amp;": "&amp;INDEX(INDIRECT("'"&amp;B445&amp;"'!5:5"), MATCH(C445,INDIRECT("'"&amp;B445&amp;"'!6:6"),0)),"not available, please double-check your entries in C0010 and C0020"))</f>
        <v/>
      </c>
    </row>
    <row r="446" spans="1:6" ht="52.5" customHeight="1">
      <c r="A446" s="1" t="s">
        <v>146</v>
      </c>
      <c r="B446" s="97"/>
      <c r="C446" s="97"/>
      <c r="D446" s="97"/>
      <c r="E446" s="96"/>
      <c r="F446" s="104" t="str">
        <f ca="1">IF(OR(B446="",C446=""),"",IFERROR(VLOOKUP(B446,DataQualityDashboard!B:K,3,FALSE)&amp;": "&amp;INDEX(INDIRECT("'"&amp;B446&amp;"'!5:5"), MATCH(C446,INDIRECT("'"&amp;B446&amp;"'!6:6"),0)),"not available, please double-check your entries in C0010 and C0020"))</f>
        <v/>
      </c>
    </row>
    <row r="447" spans="1:6" ht="52.5" customHeight="1">
      <c r="A447" s="1" t="s">
        <v>146</v>
      </c>
      <c r="B447" s="97"/>
      <c r="C447" s="97"/>
      <c r="D447" s="97"/>
      <c r="E447" s="96"/>
      <c r="F447" s="104" t="str">
        <f ca="1">IF(OR(B447="",C447=""),"",IFERROR(VLOOKUP(B447,DataQualityDashboard!B:K,3,FALSE)&amp;": "&amp;INDEX(INDIRECT("'"&amp;B447&amp;"'!5:5"), MATCH(C447,INDIRECT("'"&amp;B447&amp;"'!6:6"),0)),"not available, please double-check your entries in C0010 and C0020"))</f>
        <v/>
      </c>
    </row>
    <row r="448" spans="1:6" ht="52.5" customHeight="1">
      <c r="A448" s="1" t="s">
        <v>146</v>
      </c>
      <c r="B448" s="97"/>
      <c r="C448" s="97"/>
      <c r="D448" s="97"/>
      <c r="E448" s="96"/>
      <c r="F448" s="104" t="str">
        <f ca="1">IF(OR(B448="",C448=""),"",IFERROR(VLOOKUP(B448,DataQualityDashboard!B:K,3,FALSE)&amp;": "&amp;INDEX(INDIRECT("'"&amp;B448&amp;"'!5:5"), MATCH(C448,INDIRECT("'"&amp;B448&amp;"'!6:6"),0)),"not available, please double-check your entries in C0010 and C0020"))</f>
        <v/>
      </c>
    </row>
    <row r="449" spans="1:6" ht="52.5" customHeight="1">
      <c r="A449" s="1" t="s">
        <v>146</v>
      </c>
      <c r="B449" s="97"/>
      <c r="C449" s="97"/>
      <c r="D449" s="97"/>
      <c r="E449" s="96"/>
      <c r="F449" s="104" t="str">
        <f ca="1">IF(OR(B449="",C449=""),"",IFERROR(VLOOKUP(B449,DataQualityDashboard!B:K,3,FALSE)&amp;": "&amp;INDEX(INDIRECT("'"&amp;B449&amp;"'!5:5"), MATCH(C449,INDIRECT("'"&amp;B449&amp;"'!6:6"),0)),"not available, please double-check your entries in C0010 and C0020"))</f>
        <v/>
      </c>
    </row>
    <row r="450" spans="1:6" ht="52.5" customHeight="1">
      <c r="A450" s="1" t="s">
        <v>146</v>
      </c>
      <c r="B450" s="97"/>
      <c r="C450" s="97"/>
      <c r="D450" s="97"/>
      <c r="E450" s="96"/>
      <c r="F450" s="104" t="str">
        <f ca="1">IF(OR(B450="",C450=""),"",IFERROR(VLOOKUP(B450,DataQualityDashboard!B:K,3,FALSE)&amp;": "&amp;INDEX(INDIRECT("'"&amp;B450&amp;"'!5:5"), MATCH(C450,INDIRECT("'"&amp;B450&amp;"'!6:6"),0)),"not available, please double-check your entries in C0010 and C0020"))</f>
        <v/>
      </c>
    </row>
    <row r="451" spans="1:6" ht="52.5" customHeight="1">
      <c r="A451" s="1" t="s">
        <v>146</v>
      </c>
      <c r="B451" s="97"/>
      <c r="C451" s="97"/>
      <c r="D451" s="97"/>
      <c r="E451" s="96"/>
      <c r="F451" s="104" t="str">
        <f ca="1">IF(OR(B451="",C451=""),"",IFERROR(VLOOKUP(B451,DataQualityDashboard!B:K,3,FALSE)&amp;": "&amp;INDEX(INDIRECT("'"&amp;B451&amp;"'!5:5"), MATCH(C451,INDIRECT("'"&amp;B451&amp;"'!6:6"),0)),"not available, please double-check your entries in C0010 and C0020"))</f>
        <v/>
      </c>
    </row>
    <row r="452" spans="1:6" ht="52.5" customHeight="1">
      <c r="A452" s="1" t="s">
        <v>146</v>
      </c>
      <c r="B452" s="97"/>
      <c r="C452" s="97"/>
      <c r="D452" s="97"/>
      <c r="E452" s="96"/>
      <c r="F452" s="104" t="str">
        <f ca="1">IF(OR(B452="",C452=""),"",IFERROR(VLOOKUP(B452,DataQualityDashboard!B:K,3,FALSE)&amp;": "&amp;INDEX(INDIRECT("'"&amp;B452&amp;"'!5:5"), MATCH(C452,INDIRECT("'"&amp;B452&amp;"'!6:6"),0)),"not available, please double-check your entries in C0010 and C0020"))</f>
        <v/>
      </c>
    </row>
    <row r="453" spans="1:6" ht="52.5" customHeight="1">
      <c r="A453" s="1" t="s">
        <v>146</v>
      </c>
      <c r="B453" s="97"/>
      <c r="C453" s="97"/>
      <c r="D453" s="97"/>
      <c r="E453" s="96"/>
      <c r="F453" s="104" t="str">
        <f ca="1">IF(OR(B453="",C453=""),"",IFERROR(VLOOKUP(B453,DataQualityDashboard!B:K,3,FALSE)&amp;": "&amp;INDEX(INDIRECT("'"&amp;B453&amp;"'!5:5"), MATCH(C453,INDIRECT("'"&amp;B453&amp;"'!6:6"),0)),"not available, please double-check your entries in C0010 and C0020"))</f>
        <v/>
      </c>
    </row>
    <row r="454" spans="1:6" ht="52.5" customHeight="1">
      <c r="A454" s="1" t="s">
        <v>146</v>
      </c>
      <c r="B454" s="97"/>
      <c r="C454" s="97"/>
      <c r="D454" s="97"/>
      <c r="E454" s="96"/>
      <c r="F454" s="104" t="str">
        <f ca="1">IF(OR(B454="",C454=""),"",IFERROR(VLOOKUP(B454,DataQualityDashboard!B:K,3,FALSE)&amp;": "&amp;INDEX(INDIRECT("'"&amp;B454&amp;"'!5:5"), MATCH(C454,INDIRECT("'"&amp;B454&amp;"'!6:6"),0)),"not available, please double-check your entries in C0010 and C0020"))</f>
        <v/>
      </c>
    </row>
    <row r="455" spans="1:6" ht="52.5" customHeight="1">
      <c r="A455" s="1" t="s">
        <v>146</v>
      </c>
      <c r="B455" s="97"/>
      <c r="C455" s="97"/>
      <c r="D455" s="97"/>
      <c r="E455" s="96"/>
      <c r="F455" s="104" t="str">
        <f ca="1">IF(OR(B455="",C455=""),"",IFERROR(VLOOKUP(B455,DataQualityDashboard!B:K,3,FALSE)&amp;": "&amp;INDEX(INDIRECT("'"&amp;B455&amp;"'!5:5"), MATCH(C455,INDIRECT("'"&amp;B455&amp;"'!6:6"),0)),"not available, please double-check your entries in C0010 and C0020"))</f>
        <v/>
      </c>
    </row>
    <row r="456" spans="1:6" ht="52.5" customHeight="1">
      <c r="A456" s="1" t="s">
        <v>146</v>
      </c>
      <c r="B456" s="97"/>
      <c r="C456" s="97"/>
      <c r="D456" s="97"/>
      <c r="E456" s="96"/>
      <c r="F456" s="104" t="str">
        <f ca="1">IF(OR(B456="",C456=""),"",IFERROR(VLOOKUP(B456,DataQualityDashboard!B:K,3,FALSE)&amp;": "&amp;INDEX(INDIRECT("'"&amp;B456&amp;"'!5:5"), MATCH(C456,INDIRECT("'"&amp;B456&amp;"'!6:6"),0)),"not available, please double-check your entries in C0010 and C0020"))</f>
        <v/>
      </c>
    </row>
    <row r="457" spans="1:6" ht="52.5" customHeight="1">
      <c r="A457" s="1" t="s">
        <v>146</v>
      </c>
      <c r="B457" s="97"/>
      <c r="C457" s="97"/>
      <c r="D457" s="97"/>
      <c r="E457" s="96"/>
      <c r="F457" s="104" t="str">
        <f ca="1">IF(OR(B457="",C457=""),"",IFERROR(VLOOKUP(B457,DataQualityDashboard!B:K,3,FALSE)&amp;": "&amp;INDEX(INDIRECT("'"&amp;B457&amp;"'!5:5"), MATCH(C457,INDIRECT("'"&amp;B457&amp;"'!6:6"),0)),"not available, please double-check your entries in C0010 and C0020"))</f>
        <v/>
      </c>
    </row>
    <row r="458" spans="1:6" ht="52.5" customHeight="1">
      <c r="A458" s="1" t="s">
        <v>146</v>
      </c>
      <c r="B458" s="97"/>
      <c r="C458" s="97"/>
      <c r="D458" s="97"/>
      <c r="E458" s="96"/>
      <c r="F458" s="104" t="str">
        <f ca="1">IF(OR(B458="",C458=""),"",IFERROR(VLOOKUP(B458,DataQualityDashboard!B:K,3,FALSE)&amp;": "&amp;INDEX(INDIRECT("'"&amp;B458&amp;"'!5:5"), MATCH(C458,INDIRECT("'"&amp;B458&amp;"'!6:6"),0)),"not available, please double-check your entries in C0010 and C0020"))</f>
        <v/>
      </c>
    </row>
    <row r="459" spans="1:6" ht="52.5" customHeight="1">
      <c r="A459" s="1" t="s">
        <v>146</v>
      </c>
      <c r="B459" s="97"/>
      <c r="C459" s="97"/>
      <c r="D459" s="97"/>
      <c r="E459" s="96"/>
      <c r="F459" s="104" t="str">
        <f ca="1">IF(OR(B459="",C459=""),"",IFERROR(VLOOKUP(B459,DataQualityDashboard!B:K,3,FALSE)&amp;": "&amp;INDEX(INDIRECT("'"&amp;B459&amp;"'!5:5"), MATCH(C459,INDIRECT("'"&amp;B459&amp;"'!6:6"),0)),"not available, please double-check your entries in C0010 and C0020"))</f>
        <v/>
      </c>
    </row>
    <row r="460" spans="1:6" ht="52.5" customHeight="1">
      <c r="A460" s="1" t="s">
        <v>146</v>
      </c>
      <c r="B460" s="97"/>
      <c r="C460" s="97"/>
      <c r="D460" s="97"/>
      <c r="E460" s="96"/>
      <c r="F460" s="104" t="str">
        <f ca="1">IF(OR(B460="",C460=""),"",IFERROR(VLOOKUP(B460,DataQualityDashboard!B:K,3,FALSE)&amp;": "&amp;INDEX(INDIRECT("'"&amp;B460&amp;"'!5:5"), MATCH(C460,INDIRECT("'"&amp;B460&amp;"'!6:6"),0)),"not available, please double-check your entries in C0010 and C0020"))</f>
        <v/>
      </c>
    </row>
    <row r="461" spans="1:6" ht="52.5" customHeight="1">
      <c r="A461" s="1" t="s">
        <v>146</v>
      </c>
      <c r="B461" s="97"/>
      <c r="C461" s="97"/>
      <c r="D461" s="97"/>
      <c r="E461" s="96"/>
      <c r="F461" s="104" t="str">
        <f ca="1">IF(OR(B461="",C461=""),"",IFERROR(VLOOKUP(B461,DataQualityDashboard!B:K,3,FALSE)&amp;": "&amp;INDEX(INDIRECT("'"&amp;B461&amp;"'!5:5"), MATCH(C461,INDIRECT("'"&amp;B461&amp;"'!6:6"),0)),"not available, please double-check your entries in C0010 and C0020"))</f>
        <v/>
      </c>
    </row>
    <row r="462" spans="1:6" ht="52.5" customHeight="1">
      <c r="A462" s="1" t="s">
        <v>146</v>
      </c>
      <c r="B462" s="97"/>
      <c r="C462" s="97"/>
      <c r="D462" s="97"/>
      <c r="E462" s="96"/>
      <c r="F462" s="104" t="str">
        <f ca="1">IF(OR(B462="",C462=""),"",IFERROR(VLOOKUP(B462,DataQualityDashboard!B:K,3,FALSE)&amp;": "&amp;INDEX(INDIRECT("'"&amp;B462&amp;"'!5:5"), MATCH(C462,INDIRECT("'"&amp;B462&amp;"'!6:6"),0)),"not available, please double-check your entries in C0010 and C0020"))</f>
        <v/>
      </c>
    </row>
    <row r="463" spans="1:6" ht="52.5" customHeight="1">
      <c r="A463" s="1" t="s">
        <v>146</v>
      </c>
      <c r="B463" s="97"/>
      <c r="C463" s="97"/>
      <c r="D463" s="97"/>
      <c r="E463" s="96"/>
      <c r="F463" s="104" t="str">
        <f ca="1">IF(OR(B463="",C463=""),"",IFERROR(VLOOKUP(B463,DataQualityDashboard!B:K,3,FALSE)&amp;": "&amp;INDEX(INDIRECT("'"&amp;B463&amp;"'!5:5"), MATCH(C463,INDIRECT("'"&amp;B463&amp;"'!6:6"),0)),"not available, please double-check your entries in C0010 and C0020"))</f>
        <v/>
      </c>
    </row>
    <row r="464" spans="1:6" ht="52.5" customHeight="1">
      <c r="A464" s="1" t="s">
        <v>146</v>
      </c>
      <c r="B464" s="97"/>
      <c r="C464" s="97"/>
      <c r="D464" s="97"/>
      <c r="E464" s="96"/>
      <c r="F464" s="104" t="str">
        <f ca="1">IF(OR(B464="",C464=""),"",IFERROR(VLOOKUP(B464,DataQualityDashboard!B:K,3,FALSE)&amp;": "&amp;INDEX(INDIRECT("'"&amp;B464&amp;"'!5:5"), MATCH(C464,INDIRECT("'"&amp;B464&amp;"'!6:6"),0)),"not available, please double-check your entries in C0010 and C0020"))</f>
        <v/>
      </c>
    </row>
    <row r="465" spans="1:6" ht="52.5" customHeight="1">
      <c r="A465" s="1" t="s">
        <v>146</v>
      </c>
      <c r="B465" s="97"/>
      <c r="C465" s="97"/>
      <c r="D465" s="97"/>
      <c r="E465" s="96"/>
      <c r="F465" s="104" t="str">
        <f ca="1">IF(OR(B465="",C465=""),"",IFERROR(VLOOKUP(B465,DataQualityDashboard!B:K,3,FALSE)&amp;": "&amp;INDEX(INDIRECT("'"&amp;B465&amp;"'!5:5"), MATCH(C465,INDIRECT("'"&amp;B465&amp;"'!6:6"),0)),"not available, please double-check your entries in C0010 and C0020"))</f>
        <v/>
      </c>
    </row>
    <row r="466" spans="1:6" ht="52.5" customHeight="1">
      <c r="A466" s="1" t="s">
        <v>146</v>
      </c>
      <c r="B466" s="97"/>
      <c r="C466" s="97"/>
      <c r="D466" s="97"/>
      <c r="E466" s="96"/>
      <c r="F466" s="104" t="str">
        <f ca="1">IF(OR(B466="",C466=""),"",IFERROR(VLOOKUP(B466,DataQualityDashboard!B:K,3,FALSE)&amp;": "&amp;INDEX(INDIRECT("'"&amp;B466&amp;"'!5:5"), MATCH(C466,INDIRECT("'"&amp;B466&amp;"'!6:6"),0)),"not available, please double-check your entries in C0010 and C0020"))</f>
        <v/>
      </c>
    </row>
    <row r="467" spans="1:6" ht="52.5" customHeight="1">
      <c r="A467" s="1" t="s">
        <v>146</v>
      </c>
      <c r="B467" s="97"/>
      <c r="C467" s="97"/>
      <c r="D467" s="97"/>
      <c r="E467" s="96"/>
      <c r="F467" s="104" t="str">
        <f ca="1">IF(OR(B467="",C467=""),"",IFERROR(VLOOKUP(B467,DataQualityDashboard!B:K,3,FALSE)&amp;": "&amp;INDEX(INDIRECT("'"&amp;B467&amp;"'!5:5"), MATCH(C467,INDIRECT("'"&amp;B467&amp;"'!6:6"),0)),"not available, please double-check your entries in C0010 and C0020"))</f>
        <v/>
      </c>
    </row>
    <row r="468" spans="1:6" ht="52.5" customHeight="1">
      <c r="A468" s="1" t="s">
        <v>146</v>
      </c>
      <c r="B468" s="97"/>
      <c r="C468" s="97"/>
      <c r="D468" s="97"/>
      <c r="E468" s="96"/>
      <c r="F468" s="104" t="str">
        <f ca="1">IF(OR(B468="",C468=""),"",IFERROR(VLOOKUP(B468,DataQualityDashboard!B:K,3,FALSE)&amp;": "&amp;INDEX(INDIRECT("'"&amp;B468&amp;"'!5:5"), MATCH(C468,INDIRECT("'"&amp;B468&amp;"'!6:6"),0)),"not available, please double-check your entries in C0010 and C0020"))</f>
        <v/>
      </c>
    </row>
    <row r="469" spans="1:6" ht="52.5" customHeight="1">
      <c r="A469" s="1" t="s">
        <v>146</v>
      </c>
      <c r="B469" s="97"/>
      <c r="C469" s="97"/>
      <c r="D469" s="97"/>
      <c r="E469" s="96"/>
      <c r="F469" s="104" t="str">
        <f ca="1">IF(OR(B469="",C469=""),"",IFERROR(VLOOKUP(B469,DataQualityDashboard!B:K,3,FALSE)&amp;": "&amp;INDEX(INDIRECT("'"&amp;B469&amp;"'!5:5"), MATCH(C469,INDIRECT("'"&amp;B469&amp;"'!6:6"),0)),"not available, please double-check your entries in C0010 and C0020"))</f>
        <v/>
      </c>
    </row>
    <row r="470" spans="1:6" ht="52.5" customHeight="1">
      <c r="A470" s="1" t="s">
        <v>146</v>
      </c>
      <c r="B470" s="97"/>
      <c r="C470" s="97"/>
      <c r="D470" s="97"/>
      <c r="E470" s="96"/>
      <c r="F470" s="104" t="str">
        <f ca="1">IF(OR(B470="",C470=""),"",IFERROR(VLOOKUP(B470,DataQualityDashboard!B:K,3,FALSE)&amp;": "&amp;INDEX(INDIRECT("'"&amp;B470&amp;"'!5:5"), MATCH(C470,INDIRECT("'"&amp;B470&amp;"'!6:6"),0)),"not available, please double-check your entries in C0010 and C0020"))</f>
        <v/>
      </c>
    </row>
    <row r="471" spans="1:6" ht="52.5" customHeight="1">
      <c r="A471" s="1" t="s">
        <v>146</v>
      </c>
      <c r="B471" s="97"/>
      <c r="C471" s="97"/>
      <c r="D471" s="97"/>
      <c r="E471" s="96"/>
      <c r="F471" s="104" t="str">
        <f ca="1">IF(OR(B471="",C471=""),"",IFERROR(VLOOKUP(B471,DataQualityDashboard!B:K,3,FALSE)&amp;": "&amp;INDEX(INDIRECT("'"&amp;B471&amp;"'!5:5"), MATCH(C471,INDIRECT("'"&amp;B471&amp;"'!6:6"),0)),"not available, please double-check your entries in C0010 and C0020"))</f>
        <v/>
      </c>
    </row>
    <row r="472" spans="1:6" ht="52.5" customHeight="1">
      <c r="A472" s="1" t="s">
        <v>146</v>
      </c>
      <c r="B472" s="97"/>
      <c r="C472" s="97"/>
      <c r="D472" s="97"/>
      <c r="E472" s="96"/>
      <c r="F472" s="104" t="str">
        <f ca="1">IF(OR(B472="",C472=""),"",IFERROR(VLOOKUP(B472,DataQualityDashboard!B:K,3,FALSE)&amp;": "&amp;INDEX(INDIRECT("'"&amp;B472&amp;"'!5:5"), MATCH(C472,INDIRECT("'"&amp;B472&amp;"'!6:6"),0)),"not available, please double-check your entries in C0010 and C0020"))</f>
        <v/>
      </c>
    </row>
    <row r="473" spans="1:6" ht="52.5" customHeight="1">
      <c r="A473" s="1" t="s">
        <v>146</v>
      </c>
      <c r="B473" s="97"/>
      <c r="C473" s="97"/>
      <c r="D473" s="97"/>
      <c r="E473" s="96"/>
      <c r="F473" s="104" t="str">
        <f ca="1">IF(OR(B473="",C473=""),"",IFERROR(VLOOKUP(B473,DataQualityDashboard!B:K,3,FALSE)&amp;": "&amp;INDEX(INDIRECT("'"&amp;B473&amp;"'!5:5"), MATCH(C473,INDIRECT("'"&amp;B473&amp;"'!6:6"),0)),"not available, please double-check your entries in C0010 and C0020"))</f>
        <v/>
      </c>
    </row>
    <row r="474" spans="1:6" ht="52.5" customHeight="1">
      <c r="A474" s="1" t="s">
        <v>146</v>
      </c>
      <c r="B474" s="97"/>
      <c r="C474" s="97"/>
      <c r="D474" s="97"/>
      <c r="E474" s="96"/>
      <c r="F474" s="104" t="str">
        <f ca="1">IF(OR(B474="",C474=""),"",IFERROR(VLOOKUP(B474,DataQualityDashboard!B:K,3,FALSE)&amp;": "&amp;INDEX(INDIRECT("'"&amp;B474&amp;"'!5:5"), MATCH(C474,INDIRECT("'"&amp;B474&amp;"'!6:6"),0)),"not available, please double-check your entries in C0010 and C0020"))</f>
        <v/>
      </c>
    </row>
    <row r="475" spans="1:6" ht="52.5" customHeight="1">
      <c r="A475" s="1" t="s">
        <v>146</v>
      </c>
      <c r="B475" s="97"/>
      <c r="C475" s="97"/>
      <c r="D475" s="97"/>
      <c r="E475" s="96"/>
      <c r="F475" s="104" t="str">
        <f ca="1">IF(OR(B475="",C475=""),"",IFERROR(VLOOKUP(B475,DataQualityDashboard!B:K,3,FALSE)&amp;": "&amp;INDEX(INDIRECT("'"&amp;B475&amp;"'!5:5"), MATCH(C475,INDIRECT("'"&amp;B475&amp;"'!6:6"),0)),"not available, please double-check your entries in C0010 and C0020"))</f>
        <v/>
      </c>
    </row>
    <row r="476" spans="1:6" ht="52.5" customHeight="1">
      <c r="A476" s="1" t="s">
        <v>146</v>
      </c>
      <c r="B476" s="97"/>
      <c r="C476" s="97"/>
      <c r="D476" s="97"/>
      <c r="E476" s="96"/>
      <c r="F476" s="104" t="str">
        <f ca="1">IF(OR(B476="",C476=""),"",IFERROR(VLOOKUP(B476,DataQualityDashboard!B:K,3,FALSE)&amp;": "&amp;INDEX(INDIRECT("'"&amp;B476&amp;"'!5:5"), MATCH(C476,INDIRECT("'"&amp;B476&amp;"'!6:6"),0)),"not available, please double-check your entries in C0010 and C0020"))</f>
        <v/>
      </c>
    </row>
    <row r="477" spans="1:6" ht="52.5" customHeight="1">
      <c r="A477" s="1" t="s">
        <v>146</v>
      </c>
      <c r="B477" s="97"/>
      <c r="C477" s="97"/>
      <c r="D477" s="97"/>
      <c r="E477" s="96"/>
      <c r="F477" s="104" t="str">
        <f ca="1">IF(OR(B477="",C477=""),"",IFERROR(VLOOKUP(B477,DataQualityDashboard!B:K,3,FALSE)&amp;": "&amp;INDEX(INDIRECT("'"&amp;B477&amp;"'!5:5"), MATCH(C477,INDIRECT("'"&amp;B477&amp;"'!6:6"),0)),"not available, please double-check your entries in C0010 and C0020"))</f>
        <v/>
      </c>
    </row>
    <row r="478" spans="1:6" ht="52.5" customHeight="1">
      <c r="A478" s="1" t="s">
        <v>146</v>
      </c>
      <c r="B478" s="97"/>
      <c r="C478" s="97"/>
      <c r="D478" s="97"/>
      <c r="E478" s="96"/>
      <c r="F478" s="104" t="str">
        <f ca="1">IF(OR(B478="",C478=""),"",IFERROR(VLOOKUP(B478,DataQualityDashboard!B:K,3,FALSE)&amp;": "&amp;INDEX(INDIRECT("'"&amp;B478&amp;"'!5:5"), MATCH(C478,INDIRECT("'"&amp;B478&amp;"'!6:6"),0)),"not available, please double-check your entries in C0010 and C0020"))</f>
        <v/>
      </c>
    </row>
    <row r="479" spans="1:6" ht="52.5" customHeight="1">
      <c r="A479" s="1" t="s">
        <v>146</v>
      </c>
      <c r="B479" s="97"/>
      <c r="C479" s="97"/>
      <c r="D479" s="97"/>
      <c r="E479" s="96"/>
      <c r="F479" s="104" t="str">
        <f ca="1">IF(OR(B479="",C479=""),"",IFERROR(VLOOKUP(B479,DataQualityDashboard!B:K,3,FALSE)&amp;": "&amp;INDEX(INDIRECT("'"&amp;B479&amp;"'!5:5"), MATCH(C479,INDIRECT("'"&amp;B479&amp;"'!6:6"),0)),"not available, please double-check your entries in C0010 and C0020"))</f>
        <v/>
      </c>
    </row>
    <row r="480" spans="1:6" ht="52.5" customHeight="1">
      <c r="A480" s="1" t="s">
        <v>146</v>
      </c>
      <c r="B480" s="97"/>
      <c r="C480" s="97"/>
      <c r="D480" s="97"/>
      <c r="E480" s="96"/>
      <c r="F480" s="104" t="str">
        <f ca="1">IF(OR(B480="",C480=""),"",IFERROR(VLOOKUP(B480,DataQualityDashboard!B:K,3,FALSE)&amp;": "&amp;INDEX(INDIRECT("'"&amp;B480&amp;"'!5:5"), MATCH(C480,INDIRECT("'"&amp;B480&amp;"'!6:6"),0)),"not available, please double-check your entries in C0010 and C0020"))</f>
        <v/>
      </c>
    </row>
    <row r="481" spans="1:6" ht="52.5" customHeight="1">
      <c r="A481" s="1" t="s">
        <v>146</v>
      </c>
      <c r="B481" s="97"/>
      <c r="C481" s="97"/>
      <c r="D481" s="97"/>
      <c r="E481" s="96"/>
      <c r="F481" s="104" t="str">
        <f ca="1">IF(OR(B481="",C481=""),"",IFERROR(VLOOKUP(B481,DataQualityDashboard!B:K,3,FALSE)&amp;": "&amp;INDEX(INDIRECT("'"&amp;B481&amp;"'!5:5"), MATCH(C481,INDIRECT("'"&amp;B481&amp;"'!6:6"),0)),"not available, please double-check your entries in C0010 and C0020"))</f>
        <v/>
      </c>
    </row>
    <row r="482" spans="1:6" ht="52.5" customHeight="1">
      <c r="A482" s="1" t="s">
        <v>146</v>
      </c>
      <c r="B482" s="97"/>
      <c r="C482" s="97"/>
      <c r="D482" s="97"/>
      <c r="E482" s="96"/>
      <c r="F482" s="104" t="str">
        <f ca="1">IF(OR(B482="",C482=""),"",IFERROR(VLOOKUP(B482,DataQualityDashboard!B:K,3,FALSE)&amp;": "&amp;INDEX(INDIRECT("'"&amp;B482&amp;"'!5:5"), MATCH(C482,INDIRECT("'"&amp;B482&amp;"'!6:6"),0)),"not available, please double-check your entries in C0010 and C0020"))</f>
        <v/>
      </c>
    </row>
    <row r="483" spans="1:6" ht="52.5" customHeight="1">
      <c r="A483" s="1" t="s">
        <v>146</v>
      </c>
      <c r="B483" s="97"/>
      <c r="C483" s="97"/>
      <c r="D483" s="97"/>
      <c r="E483" s="96"/>
      <c r="F483" s="104" t="str">
        <f ca="1">IF(OR(B483="",C483=""),"",IFERROR(VLOOKUP(B483,DataQualityDashboard!B:K,3,FALSE)&amp;": "&amp;INDEX(INDIRECT("'"&amp;B483&amp;"'!5:5"), MATCH(C483,INDIRECT("'"&amp;B483&amp;"'!6:6"),0)),"not available, please double-check your entries in C0010 and C0020"))</f>
        <v/>
      </c>
    </row>
    <row r="484" spans="1:6" ht="52.5" customHeight="1">
      <c r="A484" s="1" t="s">
        <v>146</v>
      </c>
      <c r="B484" s="97"/>
      <c r="C484" s="97"/>
      <c r="D484" s="97"/>
      <c r="E484" s="96"/>
      <c r="F484" s="104" t="str">
        <f ca="1">IF(OR(B484="",C484=""),"",IFERROR(VLOOKUP(B484,DataQualityDashboard!B:K,3,FALSE)&amp;": "&amp;INDEX(INDIRECT("'"&amp;B484&amp;"'!5:5"), MATCH(C484,INDIRECT("'"&amp;B484&amp;"'!6:6"),0)),"not available, please double-check your entries in C0010 and C0020"))</f>
        <v/>
      </c>
    </row>
    <row r="485" spans="1:6" ht="52.5" customHeight="1">
      <c r="A485" s="1" t="s">
        <v>146</v>
      </c>
      <c r="B485" s="97"/>
      <c r="C485" s="97"/>
      <c r="D485" s="97"/>
      <c r="E485" s="96"/>
      <c r="F485" s="104" t="str">
        <f ca="1">IF(OR(B485="",C485=""),"",IFERROR(VLOOKUP(B485,DataQualityDashboard!B:K,3,FALSE)&amp;": "&amp;INDEX(INDIRECT("'"&amp;B485&amp;"'!5:5"), MATCH(C485,INDIRECT("'"&amp;B485&amp;"'!6:6"),0)),"not available, please double-check your entries in C0010 and C0020"))</f>
        <v/>
      </c>
    </row>
    <row r="486" spans="1:6" ht="52.5" customHeight="1">
      <c r="A486" s="1" t="s">
        <v>146</v>
      </c>
      <c r="B486" s="97"/>
      <c r="C486" s="97"/>
      <c r="D486" s="97"/>
      <c r="E486" s="96"/>
      <c r="F486" s="104" t="str">
        <f ca="1">IF(OR(B486="",C486=""),"",IFERROR(VLOOKUP(B486,DataQualityDashboard!B:K,3,FALSE)&amp;": "&amp;INDEX(INDIRECT("'"&amp;B486&amp;"'!5:5"), MATCH(C486,INDIRECT("'"&amp;B486&amp;"'!6:6"),0)),"not available, please double-check your entries in C0010 and C0020"))</f>
        <v/>
      </c>
    </row>
    <row r="487" spans="1:6" ht="52.5" customHeight="1">
      <c r="A487" s="1" t="s">
        <v>146</v>
      </c>
      <c r="B487" s="97"/>
      <c r="C487" s="97"/>
      <c r="D487" s="97"/>
      <c r="E487" s="96"/>
      <c r="F487" s="104" t="str">
        <f ca="1">IF(OR(B487="",C487=""),"",IFERROR(VLOOKUP(B487,DataQualityDashboard!B:K,3,FALSE)&amp;": "&amp;INDEX(INDIRECT("'"&amp;B487&amp;"'!5:5"), MATCH(C487,INDIRECT("'"&amp;B487&amp;"'!6:6"),0)),"not available, please double-check your entries in C0010 and C0020"))</f>
        <v/>
      </c>
    </row>
    <row r="488" spans="1:6" ht="52.5" customHeight="1">
      <c r="A488" s="1" t="s">
        <v>146</v>
      </c>
      <c r="B488" s="97"/>
      <c r="C488" s="97"/>
      <c r="D488" s="97"/>
      <c r="E488" s="96"/>
      <c r="F488" s="104" t="str">
        <f ca="1">IF(OR(B488="",C488=""),"",IFERROR(VLOOKUP(B488,DataQualityDashboard!B:K,3,FALSE)&amp;": "&amp;INDEX(INDIRECT("'"&amp;B488&amp;"'!5:5"), MATCH(C488,INDIRECT("'"&amp;B488&amp;"'!6:6"),0)),"not available, please double-check your entries in C0010 and C0020"))</f>
        <v/>
      </c>
    </row>
    <row r="489" spans="1:6" ht="52.5" customHeight="1">
      <c r="A489" s="1" t="s">
        <v>146</v>
      </c>
      <c r="B489" s="97"/>
      <c r="C489" s="97"/>
      <c r="D489" s="97"/>
      <c r="E489" s="96"/>
      <c r="F489" s="104" t="str">
        <f ca="1">IF(OR(B489="",C489=""),"",IFERROR(VLOOKUP(B489,DataQualityDashboard!B:K,3,FALSE)&amp;": "&amp;INDEX(INDIRECT("'"&amp;B489&amp;"'!5:5"), MATCH(C489,INDIRECT("'"&amp;B489&amp;"'!6:6"),0)),"not available, please double-check your entries in C0010 and C0020"))</f>
        <v/>
      </c>
    </row>
    <row r="490" spans="1:6" ht="52.5" customHeight="1">
      <c r="A490" s="1" t="s">
        <v>146</v>
      </c>
      <c r="B490" s="97"/>
      <c r="C490" s="97"/>
      <c r="D490" s="97"/>
      <c r="E490" s="96"/>
      <c r="F490" s="104" t="str">
        <f ca="1">IF(OR(B490="",C490=""),"",IFERROR(VLOOKUP(B490,DataQualityDashboard!B:K,3,FALSE)&amp;": "&amp;INDEX(INDIRECT("'"&amp;B490&amp;"'!5:5"), MATCH(C490,INDIRECT("'"&amp;B490&amp;"'!6:6"),0)),"not available, please double-check your entries in C0010 and C0020"))</f>
        <v/>
      </c>
    </row>
    <row r="491" spans="1:6" ht="52.5" customHeight="1">
      <c r="A491" s="1" t="s">
        <v>146</v>
      </c>
      <c r="B491" s="97"/>
      <c r="C491" s="97"/>
      <c r="D491" s="97"/>
      <c r="E491" s="96"/>
      <c r="F491" s="104" t="str">
        <f ca="1">IF(OR(B491="",C491=""),"",IFERROR(VLOOKUP(B491,DataQualityDashboard!B:K,3,FALSE)&amp;": "&amp;INDEX(INDIRECT("'"&amp;B491&amp;"'!5:5"), MATCH(C491,INDIRECT("'"&amp;B491&amp;"'!6:6"),0)),"not available, please double-check your entries in C0010 and C0020"))</f>
        <v/>
      </c>
    </row>
    <row r="492" spans="1:6" ht="52.5" customHeight="1">
      <c r="A492" s="1" t="s">
        <v>146</v>
      </c>
      <c r="B492" s="97"/>
      <c r="C492" s="97"/>
      <c r="D492" s="97"/>
      <c r="E492" s="96"/>
      <c r="F492" s="104" t="str">
        <f ca="1">IF(OR(B492="",C492=""),"",IFERROR(VLOOKUP(B492,DataQualityDashboard!B:K,3,FALSE)&amp;": "&amp;INDEX(INDIRECT("'"&amp;B492&amp;"'!5:5"), MATCH(C492,INDIRECT("'"&amp;B492&amp;"'!6:6"),0)),"not available, please double-check your entries in C0010 and C0020"))</f>
        <v/>
      </c>
    </row>
    <row r="493" spans="1:6" ht="52.5" customHeight="1">
      <c r="A493" s="1" t="s">
        <v>146</v>
      </c>
      <c r="B493" s="97"/>
      <c r="C493" s="97"/>
      <c r="D493" s="97"/>
      <c r="E493" s="96"/>
      <c r="F493" s="104" t="str">
        <f ca="1">IF(OR(B493="",C493=""),"",IFERROR(VLOOKUP(B493,DataQualityDashboard!B:K,3,FALSE)&amp;": "&amp;INDEX(INDIRECT("'"&amp;B493&amp;"'!5:5"), MATCH(C493,INDIRECT("'"&amp;B493&amp;"'!6:6"),0)),"not available, please double-check your entries in C0010 and C0020"))</f>
        <v/>
      </c>
    </row>
    <row r="494" spans="1:6" ht="52.5" customHeight="1">
      <c r="A494" s="1" t="s">
        <v>146</v>
      </c>
      <c r="B494" s="97"/>
      <c r="C494" s="97"/>
      <c r="D494" s="97"/>
      <c r="E494" s="96"/>
      <c r="F494" s="104" t="str">
        <f ca="1">IF(OR(B494="",C494=""),"",IFERROR(VLOOKUP(B494,DataQualityDashboard!B:K,3,FALSE)&amp;": "&amp;INDEX(INDIRECT("'"&amp;B494&amp;"'!5:5"), MATCH(C494,INDIRECT("'"&amp;B494&amp;"'!6:6"),0)),"not available, please double-check your entries in C0010 and C0020"))</f>
        <v/>
      </c>
    </row>
    <row r="495" spans="1:6" ht="52.5" customHeight="1">
      <c r="A495" s="1" t="s">
        <v>146</v>
      </c>
      <c r="B495" s="97"/>
      <c r="C495" s="97"/>
      <c r="D495" s="97"/>
      <c r="E495" s="96"/>
      <c r="F495" s="104" t="str">
        <f ca="1">IF(OR(B495="",C495=""),"",IFERROR(VLOOKUP(B495,DataQualityDashboard!B:K,3,FALSE)&amp;": "&amp;INDEX(INDIRECT("'"&amp;B495&amp;"'!5:5"), MATCH(C495,INDIRECT("'"&amp;B495&amp;"'!6:6"),0)),"not available, please double-check your entries in C0010 and C0020"))</f>
        <v/>
      </c>
    </row>
    <row r="496" spans="1:6" ht="52.5" customHeight="1">
      <c r="A496" s="1" t="s">
        <v>146</v>
      </c>
      <c r="B496" s="97"/>
      <c r="C496" s="97"/>
      <c r="D496" s="97"/>
      <c r="E496" s="96"/>
      <c r="F496" s="104" t="str">
        <f ca="1">IF(OR(B496="",C496=""),"",IFERROR(VLOOKUP(B496,DataQualityDashboard!B:K,3,FALSE)&amp;": "&amp;INDEX(INDIRECT("'"&amp;B496&amp;"'!5:5"), MATCH(C496,INDIRECT("'"&amp;B496&amp;"'!6:6"),0)),"not available, please double-check your entries in C0010 and C0020"))</f>
        <v/>
      </c>
    </row>
    <row r="497" spans="1:6" ht="52.5" customHeight="1">
      <c r="A497" s="1" t="s">
        <v>146</v>
      </c>
      <c r="B497" s="97"/>
      <c r="C497" s="97"/>
      <c r="D497" s="97"/>
      <c r="E497" s="96"/>
      <c r="F497" s="104" t="str">
        <f ca="1">IF(OR(B497="",C497=""),"",IFERROR(VLOOKUP(B497,DataQualityDashboard!B:K,3,FALSE)&amp;": "&amp;INDEX(INDIRECT("'"&amp;B497&amp;"'!5:5"), MATCH(C497,INDIRECT("'"&amp;B497&amp;"'!6:6"),0)),"not available, please double-check your entries in C0010 and C0020"))</f>
        <v/>
      </c>
    </row>
    <row r="498" spans="1:6" ht="52.5" customHeight="1">
      <c r="A498" s="1" t="s">
        <v>146</v>
      </c>
      <c r="B498" s="97"/>
      <c r="C498" s="97"/>
      <c r="D498" s="97"/>
      <c r="E498" s="96"/>
      <c r="F498" s="104" t="str">
        <f ca="1">IF(OR(B498="",C498=""),"",IFERROR(VLOOKUP(B498,DataQualityDashboard!B:K,3,FALSE)&amp;": "&amp;INDEX(INDIRECT("'"&amp;B498&amp;"'!5:5"), MATCH(C498,INDIRECT("'"&amp;B498&amp;"'!6:6"),0)),"not available, please double-check your entries in C0010 and C0020"))</f>
        <v/>
      </c>
    </row>
    <row r="499" spans="1:6" ht="52.5" customHeight="1">
      <c r="A499" s="1" t="s">
        <v>146</v>
      </c>
      <c r="B499" s="97"/>
      <c r="C499" s="97"/>
      <c r="D499" s="97"/>
      <c r="E499" s="96"/>
      <c r="F499" s="104" t="str">
        <f ca="1">IF(OR(B499="",C499=""),"",IFERROR(VLOOKUP(B499,DataQualityDashboard!B:K,3,FALSE)&amp;": "&amp;INDEX(INDIRECT("'"&amp;B499&amp;"'!5:5"), MATCH(C499,INDIRECT("'"&amp;B499&amp;"'!6:6"),0)),"not available, please double-check your entries in C0010 and C0020"))</f>
        <v/>
      </c>
    </row>
    <row r="500" spans="1:6" ht="52.5" customHeight="1">
      <c r="A500" s="1" t="s">
        <v>146</v>
      </c>
      <c r="B500" s="97"/>
      <c r="C500" s="97"/>
      <c r="D500" s="97"/>
      <c r="E500" s="96"/>
      <c r="F500" s="104" t="str">
        <f ca="1">IF(OR(B500="",C500=""),"",IFERROR(VLOOKUP(B500,DataQualityDashboard!B:K,3,FALSE)&amp;": "&amp;INDEX(INDIRECT("'"&amp;B500&amp;"'!5:5"), MATCH(C500,INDIRECT("'"&amp;B500&amp;"'!6:6"),0)),"not available, please double-check your entries in C0010 and C0020"))</f>
        <v/>
      </c>
    </row>
    <row r="501" spans="1:6" ht="52.5" customHeight="1">
      <c r="A501" s="1" t="s">
        <v>146</v>
      </c>
      <c r="B501" s="97"/>
      <c r="C501" s="97"/>
      <c r="D501" s="97"/>
      <c r="E501" s="96"/>
      <c r="F501" s="104" t="str">
        <f ca="1">IF(OR(B501="",C501=""),"",IFERROR(VLOOKUP(B501,DataQualityDashboard!B:K,3,FALSE)&amp;": "&amp;INDEX(INDIRECT("'"&amp;B501&amp;"'!5:5"), MATCH(C501,INDIRECT("'"&amp;B501&amp;"'!6:6"),0)),"not available, please double-check your entries in C0010 and C0020"))</f>
        <v/>
      </c>
    </row>
    <row r="502" spans="1:6" ht="52.5" customHeight="1">
      <c r="A502" s="1" t="s">
        <v>146</v>
      </c>
      <c r="B502" s="97"/>
      <c r="C502" s="97"/>
      <c r="D502" s="97"/>
      <c r="E502" s="96"/>
      <c r="F502" s="104" t="str">
        <f ca="1">IF(OR(B502="",C502=""),"",IFERROR(VLOOKUP(B502,DataQualityDashboard!B:K,3,FALSE)&amp;": "&amp;INDEX(INDIRECT("'"&amp;B502&amp;"'!5:5"), MATCH(C502,INDIRECT("'"&amp;B502&amp;"'!6:6"),0)),"not available, please double-check your entries in C0010 and C0020"))</f>
        <v/>
      </c>
    </row>
    <row r="503" spans="1:6" ht="52.5" customHeight="1">
      <c r="A503" s="1" t="s">
        <v>146</v>
      </c>
      <c r="B503" s="97"/>
      <c r="C503" s="97"/>
      <c r="D503" s="97"/>
      <c r="E503" s="96"/>
      <c r="F503" s="104" t="str">
        <f ca="1">IF(OR(B503="",C503=""),"",IFERROR(VLOOKUP(B503,DataQualityDashboard!B:K,3,FALSE)&amp;": "&amp;INDEX(INDIRECT("'"&amp;B503&amp;"'!5:5"), MATCH(C503,INDIRECT("'"&amp;B503&amp;"'!6:6"),0)),"not available, please double-check your entries in C0010 and C0020"))</f>
        <v/>
      </c>
    </row>
    <row r="504" spans="1:6" ht="52.5" customHeight="1">
      <c r="A504" s="1" t="s">
        <v>146</v>
      </c>
      <c r="B504" s="97"/>
      <c r="C504" s="97"/>
      <c r="D504" s="97"/>
      <c r="E504" s="96"/>
      <c r="F504" s="104" t="str">
        <f ca="1">IF(OR(B504="",C504=""),"",IFERROR(VLOOKUP(B504,DataQualityDashboard!B:K,3,FALSE)&amp;": "&amp;INDEX(INDIRECT("'"&amp;B504&amp;"'!5:5"), MATCH(C504,INDIRECT("'"&amp;B504&amp;"'!6:6"),0)),"not available, please double-check your entries in C0010 and C0020"))</f>
        <v/>
      </c>
    </row>
    <row r="505" spans="1:6" ht="52.5" customHeight="1">
      <c r="A505" s="1" t="s">
        <v>146</v>
      </c>
      <c r="B505" s="97"/>
      <c r="C505" s="97"/>
      <c r="D505" s="97"/>
      <c r="E505" s="96"/>
      <c r="F505" s="104" t="str">
        <f ca="1">IF(OR(B505="",C505=""),"",IFERROR(VLOOKUP(B505,DataQualityDashboard!B:K,3,FALSE)&amp;": "&amp;INDEX(INDIRECT("'"&amp;B505&amp;"'!5:5"), MATCH(C505,INDIRECT("'"&amp;B505&amp;"'!6:6"),0)),"not available, please double-check your entries in C0010 and C0020"))</f>
        <v/>
      </c>
    </row>
    <row r="506" spans="1:6" ht="52.5" customHeight="1">
      <c r="A506" s="1" t="s">
        <v>146</v>
      </c>
      <c r="B506" s="97"/>
      <c r="C506" s="97"/>
      <c r="D506" s="97"/>
      <c r="E506" s="96"/>
      <c r="F506" s="104" t="str">
        <f ca="1">IF(OR(B506="",C506=""),"",IFERROR(VLOOKUP(B506,DataQualityDashboard!B:K,3,FALSE)&amp;": "&amp;INDEX(INDIRECT("'"&amp;B506&amp;"'!5:5"), MATCH(C506,INDIRECT("'"&amp;B506&amp;"'!6:6"),0)),"not available, please double-check your entries in C0010 and C0020"))</f>
        <v/>
      </c>
    </row>
    <row r="507" spans="1:6" ht="52.5" customHeight="1">
      <c r="A507" s="1" t="s">
        <v>146</v>
      </c>
      <c r="B507" s="97"/>
      <c r="C507" s="97"/>
      <c r="D507" s="97"/>
      <c r="E507" s="96"/>
      <c r="F507" s="104" t="str">
        <f ca="1">IF(OR(B507="",C507=""),"",IFERROR(VLOOKUP(B507,DataQualityDashboard!B:K,3,FALSE)&amp;": "&amp;INDEX(INDIRECT("'"&amp;B507&amp;"'!5:5"), MATCH(C507,INDIRECT("'"&amp;B507&amp;"'!6:6"),0)),"not available, please double-check your entries in C0010 and C0020"))</f>
        <v/>
      </c>
    </row>
    <row r="508" spans="1:6" ht="52.5" customHeight="1">
      <c r="A508" s="1" t="s">
        <v>146</v>
      </c>
      <c r="B508" s="97"/>
      <c r="C508" s="97"/>
      <c r="D508" s="97"/>
      <c r="E508" s="96"/>
      <c r="F508" s="104" t="str">
        <f ca="1">IF(OR(B508="",C508=""),"",IFERROR(VLOOKUP(B508,DataQualityDashboard!B:K,3,FALSE)&amp;": "&amp;INDEX(INDIRECT("'"&amp;B508&amp;"'!5:5"), MATCH(C508,INDIRECT("'"&amp;B508&amp;"'!6:6"),0)),"not available, please double-check your entries in C0010 and C0020"))</f>
        <v/>
      </c>
    </row>
    <row r="509" spans="1:6" ht="52.5" customHeight="1">
      <c r="A509" s="1" t="s">
        <v>146</v>
      </c>
      <c r="B509" s="97"/>
      <c r="C509" s="97"/>
      <c r="D509" s="97"/>
      <c r="E509" s="96"/>
      <c r="F509" s="104" t="str">
        <f ca="1">IF(OR(B509="",C509=""),"",IFERROR(VLOOKUP(B509,DataQualityDashboard!B:K,3,FALSE)&amp;": "&amp;INDEX(INDIRECT("'"&amp;B509&amp;"'!5:5"), MATCH(C509,INDIRECT("'"&amp;B509&amp;"'!6:6"),0)),"not available, please double-check your entries in C0010 and C0020"))</f>
        <v/>
      </c>
    </row>
    <row r="510" spans="1:6" ht="52.5" customHeight="1">
      <c r="A510" s="1" t="s">
        <v>146</v>
      </c>
      <c r="B510" s="97"/>
      <c r="C510" s="97"/>
      <c r="D510" s="97"/>
      <c r="E510" s="96"/>
      <c r="F510" s="104" t="str">
        <f ca="1">IF(OR(B510="",C510=""),"",IFERROR(VLOOKUP(B510,DataQualityDashboard!B:K,3,FALSE)&amp;": "&amp;INDEX(INDIRECT("'"&amp;B510&amp;"'!5:5"), MATCH(C510,INDIRECT("'"&amp;B510&amp;"'!6:6"),0)),"not available, please double-check your entries in C0010 and C0020"))</f>
        <v/>
      </c>
    </row>
    <row r="511" spans="1:6" ht="52.5" customHeight="1">
      <c r="A511" s="1" t="s">
        <v>146</v>
      </c>
      <c r="B511" s="97"/>
      <c r="C511" s="97"/>
      <c r="D511" s="97"/>
      <c r="E511" s="96"/>
      <c r="F511" s="104" t="str">
        <f ca="1">IF(OR(B511="",C511=""),"",IFERROR(VLOOKUP(B511,DataQualityDashboard!B:K,3,FALSE)&amp;": "&amp;INDEX(INDIRECT("'"&amp;B511&amp;"'!5:5"), MATCH(C511,INDIRECT("'"&amp;B511&amp;"'!6:6"),0)),"not available, please double-check your entries in C0010 and C0020"))</f>
        <v/>
      </c>
    </row>
    <row r="512" spans="1:6" ht="52.5" customHeight="1">
      <c r="A512" s="1" t="s">
        <v>146</v>
      </c>
      <c r="B512" s="97"/>
      <c r="C512" s="97"/>
      <c r="D512" s="97"/>
      <c r="E512" s="96"/>
      <c r="F512" s="104" t="str">
        <f ca="1">IF(OR(B512="",C512=""),"",IFERROR(VLOOKUP(B512,DataQualityDashboard!B:K,3,FALSE)&amp;": "&amp;INDEX(INDIRECT("'"&amp;B512&amp;"'!5:5"), MATCH(C512,INDIRECT("'"&amp;B512&amp;"'!6:6"),0)),"not available, please double-check your entries in C0010 and C0020"))</f>
        <v/>
      </c>
    </row>
    <row r="513" spans="1:6" ht="52.5" customHeight="1">
      <c r="A513" s="1" t="s">
        <v>146</v>
      </c>
      <c r="B513" s="97"/>
      <c r="C513" s="97"/>
      <c r="D513" s="97"/>
      <c r="E513" s="96"/>
      <c r="F513" s="104" t="str">
        <f ca="1">IF(OR(B513="",C513=""),"",IFERROR(VLOOKUP(B513,DataQualityDashboard!B:K,3,FALSE)&amp;": "&amp;INDEX(INDIRECT("'"&amp;B513&amp;"'!5:5"), MATCH(C513,INDIRECT("'"&amp;B513&amp;"'!6:6"),0)),"not available, please double-check your entries in C0010 and C0020"))</f>
        <v/>
      </c>
    </row>
    <row r="514" spans="1:6" ht="52.5" customHeight="1">
      <c r="A514" s="1" t="s">
        <v>146</v>
      </c>
      <c r="B514" s="97"/>
      <c r="C514" s="97"/>
      <c r="D514" s="97"/>
      <c r="E514" s="96"/>
      <c r="F514" s="104" t="str">
        <f ca="1">IF(OR(B514="",C514=""),"",IFERROR(VLOOKUP(B514,DataQualityDashboard!B:K,3,FALSE)&amp;": "&amp;INDEX(INDIRECT("'"&amp;B514&amp;"'!5:5"), MATCH(C514,INDIRECT("'"&amp;B514&amp;"'!6:6"),0)),"not available, please double-check your entries in C0010 and C0020"))</f>
        <v/>
      </c>
    </row>
    <row r="515" spans="1:6" ht="52.5" customHeight="1">
      <c r="A515" s="1" t="s">
        <v>146</v>
      </c>
      <c r="B515" s="97"/>
      <c r="C515" s="97"/>
      <c r="D515" s="97"/>
      <c r="E515" s="96"/>
      <c r="F515" s="104" t="str">
        <f ca="1">IF(OR(B515="",C515=""),"",IFERROR(VLOOKUP(B515,DataQualityDashboard!B:K,3,FALSE)&amp;": "&amp;INDEX(INDIRECT("'"&amp;B515&amp;"'!5:5"), MATCH(C515,INDIRECT("'"&amp;B515&amp;"'!6:6"),0)),"not available, please double-check your entries in C0010 and C0020"))</f>
        <v/>
      </c>
    </row>
    <row r="516" spans="1:6" ht="52.5" customHeight="1">
      <c r="A516" s="1" t="s">
        <v>146</v>
      </c>
      <c r="B516" s="97"/>
      <c r="C516" s="97"/>
      <c r="D516" s="97"/>
      <c r="E516" s="96"/>
      <c r="F516" s="104" t="str">
        <f ca="1">IF(OR(B516="",C516=""),"",IFERROR(VLOOKUP(B516,DataQualityDashboard!B:K,3,FALSE)&amp;": "&amp;INDEX(INDIRECT("'"&amp;B516&amp;"'!5:5"), MATCH(C516,INDIRECT("'"&amp;B516&amp;"'!6:6"),0)),"not available, please double-check your entries in C0010 and C0020"))</f>
        <v/>
      </c>
    </row>
    <row r="517" spans="1:6" ht="52.5" customHeight="1">
      <c r="A517" s="1" t="s">
        <v>146</v>
      </c>
      <c r="B517" s="97"/>
      <c r="C517" s="97"/>
      <c r="D517" s="97"/>
      <c r="E517" s="96"/>
      <c r="F517" s="104" t="str">
        <f ca="1">IF(OR(B517="",C517=""),"",IFERROR(VLOOKUP(B517,DataQualityDashboard!B:K,3,FALSE)&amp;": "&amp;INDEX(INDIRECT("'"&amp;B517&amp;"'!5:5"), MATCH(C517,INDIRECT("'"&amp;B517&amp;"'!6:6"),0)),"not available, please double-check your entries in C0010 and C0020"))</f>
        <v/>
      </c>
    </row>
    <row r="518" spans="1:6" ht="52.5" customHeight="1">
      <c r="A518" s="1" t="s">
        <v>146</v>
      </c>
      <c r="B518" s="97"/>
      <c r="C518" s="97"/>
      <c r="D518" s="97"/>
      <c r="E518" s="96"/>
      <c r="F518" s="104" t="str">
        <f ca="1">IF(OR(B518="",C518=""),"",IFERROR(VLOOKUP(B518,DataQualityDashboard!B:K,3,FALSE)&amp;": "&amp;INDEX(INDIRECT("'"&amp;B518&amp;"'!5:5"), MATCH(C518,INDIRECT("'"&amp;B518&amp;"'!6:6"),0)),"not available, please double-check your entries in C0010 and C0020"))</f>
        <v/>
      </c>
    </row>
    <row r="519" spans="1:6" ht="52.5" customHeight="1">
      <c r="A519" s="1" t="s">
        <v>146</v>
      </c>
      <c r="B519" s="97"/>
      <c r="C519" s="97"/>
      <c r="D519" s="97"/>
      <c r="E519" s="96"/>
      <c r="F519" s="104" t="str">
        <f ca="1">IF(OR(B519="",C519=""),"",IFERROR(VLOOKUP(B519,DataQualityDashboard!B:K,3,FALSE)&amp;": "&amp;INDEX(INDIRECT("'"&amp;B519&amp;"'!5:5"), MATCH(C519,INDIRECT("'"&amp;B519&amp;"'!6:6"),0)),"not available, please double-check your entries in C0010 and C0020"))</f>
        <v/>
      </c>
    </row>
    <row r="520" spans="1:6" ht="52.5" customHeight="1">
      <c r="A520" s="1" t="s">
        <v>146</v>
      </c>
      <c r="B520" s="97"/>
      <c r="C520" s="97"/>
      <c r="D520" s="97"/>
      <c r="E520" s="96"/>
      <c r="F520" s="104" t="str">
        <f ca="1">IF(OR(B520="",C520=""),"",IFERROR(VLOOKUP(B520,DataQualityDashboard!B:K,3,FALSE)&amp;": "&amp;INDEX(INDIRECT("'"&amp;B520&amp;"'!5:5"), MATCH(C520,INDIRECT("'"&amp;B520&amp;"'!6:6"),0)),"not available, please double-check your entries in C0010 and C0020"))</f>
        <v/>
      </c>
    </row>
    <row r="521" spans="1:6" ht="52.5" customHeight="1">
      <c r="A521" s="1" t="s">
        <v>146</v>
      </c>
      <c r="B521" s="97"/>
      <c r="C521" s="97"/>
      <c r="D521" s="97"/>
      <c r="E521" s="96"/>
      <c r="F521" s="104" t="str">
        <f ca="1">IF(OR(B521="",C521=""),"",IFERROR(VLOOKUP(B521,DataQualityDashboard!B:K,3,FALSE)&amp;": "&amp;INDEX(INDIRECT("'"&amp;B521&amp;"'!5:5"), MATCH(C521,INDIRECT("'"&amp;B521&amp;"'!6:6"),0)),"not available, please double-check your entries in C0010 and C0020"))</f>
        <v/>
      </c>
    </row>
    <row r="522" spans="1:6" ht="52.5" customHeight="1">
      <c r="A522" s="1" t="s">
        <v>146</v>
      </c>
      <c r="B522" s="97"/>
      <c r="C522" s="97"/>
      <c r="D522" s="97"/>
      <c r="E522" s="96"/>
      <c r="F522" s="104" t="str">
        <f ca="1">IF(OR(B522="",C522=""),"",IFERROR(VLOOKUP(B522,DataQualityDashboard!B:K,3,FALSE)&amp;": "&amp;INDEX(INDIRECT("'"&amp;B522&amp;"'!5:5"), MATCH(C522,INDIRECT("'"&amp;B522&amp;"'!6:6"),0)),"not available, please double-check your entries in C0010 and C0020"))</f>
        <v/>
      </c>
    </row>
    <row r="523" spans="1:6" ht="52.5" customHeight="1">
      <c r="A523" s="1" t="s">
        <v>146</v>
      </c>
      <c r="B523" s="97"/>
      <c r="C523" s="97"/>
      <c r="D523" s="97"/>
      <c r="E523" s="96"/>
      <c r="F523" s="104" t="str">
        <f ca="1">IF(OR(B523="",C523=""),"",IFERROR(VLOOKUP(B523,DataQualityDashboard!B:K,3,FALSE)&amp;": "&amp;INDEX(INDIRECT("'"&amp;B523&amp;"'!5:5"), MATCH(C523,INDIRECT("'"&amp;B523&amp;"'!6:6"),0)),"not available, please double-check your entries in C0010 and C0020"))</f>
        <v/>
      </c>
    </row>
    <row r="524" spans="1:6" ht="52.5" customHeight="1">
      <c r="A524" s="1" t="s">
        <v>146</v>
      </c>
      <c r="B524" s="97"/>
      <c r="C524" s="97"/>
      <c r="D524" s="97"/>
      <c r="E524" s="96"/>
      <c r="F524" s="104" t="str">
        <f ca="1">IF(OR(B524="",C524=""),"",IFERROR(VLOOKUP(B524,DataQualityDashboard!B:K,3,FALSE)&amp;": "&amp;INDEX(INDIRECT("'"&amp;B524&amp;"'!5:5"), MATCH(C524,INDIRECT("'"&amp;B524&amp;"'!6:6"),0)),"not available, please double-check your entries in C0010 and C0020"))</f>
        <v/>
      </c>
    </row>
    <row r="525" spans="1:6" ht="52.5" customHeight="1">
      <c r="A525" s="1" t="s">
        <v>146</v>
      </c>
      <c r="B525" s="97"/>
      <c r="C525" s="97"/>
      <c r="D525" s="97"/>
      <c r="E525" s="96"/>
      <c r="F525" s="104" t="str">
        <f ca="1">IF(OR(B525="",C525=""),"",IFERROR(VLOOKUP(B525,DataQualityDashboard!B:K,3,FALSE)&amp;": "&amp;INDEX(INDIRECT("'"&amp;B525&amp;"'!5:5"), MATCH(C525,INDIRECT("'"&amp;B525&amp;"'!6:6"),0)),"not available, please double-check your entries in C0010 and C0020"))</f>
        <v/>
      </c>
    </row>
    <row r="526" spans="1:6" ht="52.5" customHeight="1">
      <c r="A526" s="1" t="s">
        <v>146</v>
      </c>
      <c r="B526" s="97"/>
      <c r="C526" s="97"/>
      <c r="D526" s="97"/>
      <c r="E526" s="96"/>
      <c r="F526" s="104" t="str">
        <f ca="1">IF(OR(B526="",C526=""),"",IFERROR(VLOOKUP(B526,DataQualityDashboard!B:K,3,FALSE)&amp;": "&amp;INDEX(INDIRECT("'"&amp;B526&amp;"'!5:5"), MATCH(C526,INDIRECT("'"&amp;B526&amp;"'!6:6"),0)),"not available, please double-check your entries in C0010 and C0020"))</f>
        <v/>
      </c>
    </row>
    <row r="527" spans="1:6" ht="52.5" customHeight="1">
      <c r="A527" s="1" t="s">
        <v>146</v>
      </c>
      <c r="B527" s="97"/>
      <c r="C527" s="97"/>
      <c r="D527" s="97"/>
      <c r="E527" s="96"/>
      <c r="F527" s="104" t="str">
        <f ca="1">IF(OR(B527="",C527=""),"",IFERROR(VLOOKUP(B527,DataQualityDashboard!B:K,3,FALSE)&amp;": "&amp;INDEX(INDIRECT("'"&amp;B527&amp;"'!5:5"), MATCH(C527,INDIRECT("'"&amp;B527&amp;"'!6:6"),0)),"not available, please double-check your entries in C0010 and C0020"))</f>
        <v/>
      </c>
    </row>
    <row r="528" spans="1:6" ht="52.5" customHeight="1">
      <c r="A528" s="1" t="s">
        <v>146</v>
      </c>
      <c r="B528" s="97"/>
      <c r="C528" s="97"/>
      <c r="D528" s="97"/>
      <c r="E528" s="96"/>
      <c r="F528" s="104" t="str">
        <f ca="1">IF(OR(B528="",C528=""),"",IFERROR(VLOOKUP(B528,DataQualityDashboard!B:K,3,FALSE)&amp;": "&amp;INDEX(INDIRECT("'"&amp;B528&amp;"'!5:5"), MATCH(C528,INDIRECT("'"&amp;B528&amp;"'!6:6"),0)),"not available, please double-check your entries in C0010 and C0020"))</f>
        <v/>
      </c>
    </row>
    <row r="529" spans="1:6" ht="52.5" customHeight="1">
      <c r="A529" s="1" t="s">
        <v>146</v>
      </c>
      <c r="B529" s="97"/>
      <c r="C529" s="97"/>
      <c r="D529" s="97"/>
      <c r="E529" s="96"/>
      <c r="F529" s="104" t="str">
        <f ca="1">IF(OR(B529="",C529=""),"",IFERROR(VLOOKUP(B529,DataQualityDashboard!B:K,3,FALSE)&amp;": "&amp;INDEX(INDIRECT("'"&amp;B529&amp;"'!5:5"), MATCH(C529,INDIRECT("'"&amp;B529&amp;"'!6:6"),0)),"not available, please double-check your entries in C0010 and C0020"))</f>
        <v/>
      </c>
    </row>
    <row r="530" spans="1:6" ht="52.5" customHeight="1">
      <c r="A530" s="1" t="s">
        <v>146</v>
      </c>
      <c r="B530" s="97"/>
      <c r="C530" s="97"/>
      <c r="D530" s="97"/>
      <c r="E530" s="96"/>
      <c r="F530" s="104" t="str">
        <f ca="1">IF(OR(B530="",C530=""),"",IFERROR(VLOOKUP(B530,DataQualityDashboard!B:K,3,FALSE)&amp;": "&amp;INDEX(INDIRECT("'"&amp;B530&amp;"'!5:5"), MATCH(C530,INDIRECT("'"&amp;B530&amp;"'!6:6"),0)),"not available, please double-check your entries in C0010 and C0020"))</f>
        <v/>
      </c>
    </row>
    <row r="531" spans="1:6" ht="52.5" customHeight="1">
      <c r="A531" s="1" t="s">
        <v>146</v>
      </c>
      <c r="B531" s="97"/>
      <c r="C531" s="97"/>
      <c r="D531" s="97"/>
      <c r="E531" s="96"/>
      <c r="F531" s="104" t="str">
        <f ca="1">IF(OR(B531="",C531=""),"",IFERROR(VLOOKUP(B531,DataQualityDashboard!B:K,3,FALSE)&amp;": "&amp;INDEX(INDIRECT("'"&amp;B531&amp;"'!5:5"), MATCH(C531,INDIRECT("'"&amp;B531&amp;"'!6:6"),0)),"not available, please double-check your entries in C0010 and C0020"))</f>
        <v/>
      </c>
    </row>
    <row r="532" spans="1:6" ht="52.5" customHeight="1">
      <c r="A532" s="1" t="s">
        <v>146</v>
      </c>
      <c r="B532" s="97"/>
      <c r="C532" s="97"/>
      <c r="D532" s="97"/>
      <c r="E532" s="96"/>
      <c r="F532" s="104" t="str">
        <f ca="1">IF(OR(B532="",C532=""),"",IFERROR(VLOOKUP(B532,DataQualityDashboard!B:K,3,FALSE)&amp;": "&amp;INDEX(INDIRECT("'"&amp;B532&amp;"'!5:5"), MATCH(C532,INDIRECT("'"&amp;B532&amp;"'!6:6"),0)),"not available, please double-check your entries in C0010 and C0020"))</f>
        <v/>
      </c>
    </row>
    <row r="533" spans="1:6" ht="52.5" customHeight="1">
      <c r="A533" s="1" t="s">
        <v>146</v>
      </c>
      <c r="B533" s="97"/>
      <c r="C533" s="97"/>
      <c r="D533" s="97"/>
      <c r="E533" s="96"/>
      <c r="F533" s="104" t="str">
        <f ca="1">IF(OR(B533="",C533=""),"",IFERROR(VLOOKUP(B533,DataQualityDashboard!B:K,3,FALSE)&amp;": "&amp;INDEX(INDIRECT("'"&amp;B533&amp;"'!5:5"), MATCH(C533,INDIRECT("'"&amp;B533&amp;"'!6:6"),0)),"not available, please double-check your entries in C0010 and C0020"))</f>
        <v/>
      </c>
    </row>
    <row r="534" spans="1:6" ht="52.5" customHeight="1">
      <c r="A534" s="1" t="s">
        <v>146</v>
      </c>
      <c r="B534" s="97"/>
      <c r="C534" s="97"/>
      <c r="D534" s="97"/>
      <c r="E534" s="96"/>
      <c r="F534" s="104" t="str">
        <f ca="1">IF(OR(B534="",C534=""),"",IFERROR(VLOOKUP(B534,DataQualityDashboard!B:K,3,FALSE)&amp;": "&amp;INDEX(INDIRECT("'"&amp;B534&amp;"'!5:5"), MATCH(C534,INDIRECT("'"&amp;B534&amp;"'!6:6"),0)),"not available, please double-check your entries in C0010 and C0020"))</f>
        <v/>
      </c>
    </row>
    <row r="535" spans="1:6" ht="52.5" customHeight="1">
      <c r="A535" s="1" t="s">
        <v>146</v>
      </c>
      <c r="B535" s="97"/>
      <c r="C535" s="97"/>
      <c r="D535" s="97"/>
      <c r="E535" s="96"/>
      <c r="F535" s="104" t="str">
        <f ca="1">IF(OR(B535="",C535=""),"",IFERROR(VLOOKUP(B535,DataQualityDashboard!B:K,3,FALSE)&amp;": "&amp;INDEX(INDIRECT("'"&amp;B535&amp;"'!5:5"), MATCH(C535,INDIRECT("'"&amp;B535&amp;"'!6:6"),0)),"not available, please double-check your entries in C0010 and C0020"))</f>
        <v/>
      </c>
    </row>
    <row r="536" spans="1:6" ht="52.5" customHeight="1">
      <c r="A536" s="1" t="s">
        <v>146</v>
      </c>
      <c r="B536" s="97"/>
      <c r="C536" s="97"/>
      <c r="D536" s="97"/>
      <c r="E536" s="96"/>
      <c r="F536" s="104" t="str">
        <f ca="1">IF(OR(B536="",C536=""),"",IFERROR(VLOOKUP(B536,DataQualityDashboard!B:K,3,FALSE)&amp;": "&amp;INDEX(INDIRECT("'"&amp;B536&amp;"'!5:5"), MATCH(C536,INDIRECT("'"&amp;B536&amp;"'!6:6"),0)),"not available, please double-check your entries in C0010 and C0020"))</f>
        <v/>
      </c>
    </row>
    <row r="537" spans="1:6" ht="52.5" customHeight="1">
      <c r="A537" s="1" t="s">
        <v>146</v>
      </c>
      <c r="B537" s="97"/>
      <c r="C537" s="97"/>
      <c r="D537" s="97"/>
      <c r="E537" s="96"/>
      <c r="F537" s="104" t="str">
        <f ca="1">IF(OR(B537="",C537=""),"",IFERROR(VLOOKUP(B537,DataQualityDashboard!B:K,3,FALSE)&amp;": "&amp;INDEX(INDIRECT("'"&amp;B537&amp;"'!5:5"), MATCH(C537,INDIRECT("'"&amp;B537&amp;"'!6:6"),0)),"not available, please double-check your entries in C0010 and C0020"))</f>
        <v/>
      </c>
    </row>
    <row r="538" spans="1:6" ht="52.5" customHeight="1">
      <c r="A538" s="1" t="s">
        <v>146</v>
      </c>
      <c r="B538" s="97"/>
      <c r="C538" s="97"/>
      <c r="D538" s="97"/>
      <c r="E538" s="96"/>
      <c r="F538" s="104" t="str">
        <f ca="1">IF(OR(B538="",C538=""),"",IFERROR(VLOOKUP(B538,DataQualityDashboard!B:K,3,FALSE)&amp;": "&amp;INDEX(INDIRECT("'"&amp;B538&amp;"'!5:5"), MATCH(C538,INDIRECT("'"&amp;B538&amp;"'!6:6"),0)),"not available, please double-check your entries in C0010 and C0020"))</f>
        <v/>
      </c>
    </row>
    <row r="539" spans="1:6" ht="52.5" customHeight="1">
      <c r="A539" s="1" t="s">
        <v>146</v>
      </c>
      <c r="B539" s="97"/>
      <c r="C539" s="97"/>
      <c r="D539" s="97"/>
      <c r="E539" s="96"/>
      <c r="F539" s="104" t="str">
        <f ca="1">IF(OR(B539="",C539=""),"",IFERROR(VLOOKUP(B539,DataQualityDashboard!B:K,3,FALSE)&amp;": "&amp;INDEX(INDIRECT("'"&amp;B539&amp;"'!5:5"), MATCH(C539,INDIRECT("'"&amp;B539&amp;"'!6:6"),0)),"not available, please double-check your entries in C0010 and C0020"))</f>
        <v/>
      </c>
    </row>
    <row r="540" spans="1:6" ht="52.5" customHeight="1">
      <c r="A540" s="1" t="s">
        <v>146</v>
      </c>
      <c r="B540" s="97"/>
      <c r="C540" s="97"/>
      <c r="D540" s="97"/>
      <c r="E540" s="96"/>
      <c r="F540" s="104" t="str">
        <f ca="1">IF(OR(B540="",C540=""),"",IFERROR(VLOOKUP(B540,DataQualityDashboard!B:K,3,FALSE)&amp;": "&amp;INDEX(INDIRECT("'"&amp;B540&amp;"'!5:5"), MATCH(C540,INDIRECT("'"&amp;B540&amp;"'!6:6"),0)),"not available, please double-check your entries in C0010 and C0020"))</f>
        <v/>
      </c>
    </row>
    <row r="541" spans="1:6" ht="52.5" customHeight="1">
      <c r="A541" s="1" t="s">
        <v>146</v>
      </c>
      <c r="B541" s="97"/>
      <c r="C541" s="97"/>
      <c r="D541" s="97"/>
      <c r="E541" s="96"/>
      <c r="F541" s="104" t="str">
        <f ca="1">IF(OR(B541="",C541=""),"",IFERROR(VLOOKUP(B541,DataQualityDashboard!B:K,3,FALSE)&amp;": "&amp;INDEX(INDIRECT("'"&amp;B541&amp;"'!5:5"), MATCH(C541,INDIRECT("'"&amp;B541&amp;"'!6:6"),0)),"not available, please double-check your entries in C0010 and C0020"))</f>
        <v/>
      </c>
    </row>
    <row r="542" spans="1:6" ht="52.5" customHeight="1">
      <c r="A542" s="1" t="s">
        <v>146</v>
      </c>
      <c r="B542" s="97"/>
      <c r="C542" s="97"/>
      <c r="D542" s="97"/>
      <c r="E542" s="96"/>
      <c r="F542" s="104" t="str">
        <f ca="1">IF(OR(B542="",C542=""),"",IFERROR(VLOOKUP(B542,DataQualityDashboard!B:K,3,FALSE)&amp;": "&amp;INDEX(INDIRECT("'"&amp;B542&amp;"'!5:5"), MATCH(C542,INDIRECT("'"&amp;B542&amp;"'!6:6"),0)),"not available, please double-check your entries in C0010 and C0020"))</f>
        <v/>
      </c>
    </row>
    <row r="543" spans="1:6" ht="52.5" customHeight="1">
      <c r="A543" s="1" t="s">
        <v>146</v>
      </c>
      <c r="B543" s="97"/>
      <c r="C543" s="97"/>
      <c r="D543" s="97"/>
      <c r="E543" s="96"/>
      <c r="F543" s="104" t="str">
        <f ca="1">IF(OR(B543="",C543=""),"",IFERROR(VLOOKUP(B543,DataQualityDashboard!B:K,3,FALSE)&amp;": "&amp;INDEX(INDIRECT("'"&amp;B543&amp;"'!5:5"), MATCH(C543,INDIRECT("'"&amp;B543&amp;"'!6:6"),0)),"not available, please double-check your entries in C0010 and C0020"))</f>
        <v/>
      </c>
    </row>
    <row r="544" spans="1:6" ht="52.5" customHeight="1">
      <c r="A544" s="1" t="s">
        <v>146</v>
      </c>
      <c r="B544" s="97"/>
      <c r="C544" s="97"/>
      <c r="D544" s="97"/>
      <c r="E544" s="96"/>
      <c r="F544" s="104" t="str">
        <f ca="1">IF(OR(B544="",C544=""),"",IFERROR(VLOOKUP(B544,DataQualityDashboard!B:K,3,FALSE)&amp;": "&amp;INDEX(INDIRECT("'"&amp;B544&amp;"'!5:5"), MATCH(C544,INDIRECT("'"&amp;B544&amp;"'!6:6"),0)),"not available, please double-check your entries in C0010 and C0020"))</f>
        <v/>
      </c>
    </row>
    <row r="545" spans="1:6" ht="52.5" customHeight="1">
      <c r="A545" s="1" t="s">
        <v>146</v>
      </c>
      <c r="B545" s="97"/>
      <c r="C545" s="97"/>
      <c r="D545" s="97"/>
      <c r="E545" s="96"/>
      <c r="F545" s="104" t="str">
        <f ca="1">IF(OR(B545="",C545=""),"",IFERROR(VLOOKUP(B545,DataQualityDashboard!B:K,3,FALSE)&amp;": "&amp;INDEX(INDIRECT("'"&amp;B545&amp;"'!5:5"), MATCH(C545,INDIRECT("'"&amp;B545&amp;"'!6:6"),0)),"not available, please double-check your entries in C0010 and C0020"))</f>
        <v/>
      </c>
    </row>
    <row r="546" spans="1:6" ht="52.5" customHeight="1">
      <c r="A546" s="1" t="s">
        <v>146</v>
      </c>
      <c r="B546" s="97"/>
      <c r="C546" s="97"/>
      <c r="D546" s="97"/>
      <c r="E546" s="96"/>
      <c r="F546" s="104" t="str">
        <f ca="1">IF(OR(B546="",C546=""),"",IFERROR(VLOOKUP(B546,DataQualityDashboard!B:K,3,FALSE)&amp;": "&amp;INDEX(INDIRECT("'"&amp;B546&amp;"'!5:5"), MATCH(C546,INDIRECT("'"&amp;B546&amp;"'!6:6"),0)),"not available, please double-check your entries in C0010 and C0020"))</f>
        <v/>
      </c>
    </row>
    <row r="547" spans="1:6" ht="52.5" customHeight="1">
      <c r="A547" s="1" t="s">
        <v>146</v>
      </c>
      <c r="B547" s="97"/>
      <c r="C547" s="97"/>
      <c r="D547" s="97"/>
      <c r="E547" s="96"/>
      <c r="F547" s="104" t="str">
        <f ca="1">IF(OR(B547="",C547=""),"",IFERROR(VLOOKUP(B547,DataQualityDashboard!B:K,3,FALSE)&amp;": "&amp;INDEX(INDIRECT("'"&amp;B547&amp;"'!5:5"), MATCH(C547,INDIRECT("'"&amp;B547&amp;"'!6:6"),0)),"not available, please double-check your entries in C0010 and C0020"))</f>
        <v/>
      </c>
    </row>
    <row r="548" spans="1:6" ht="52.5" customHeight="1">
      <c r="A548" s="1" t="s">
        <v>146</v>
      </c>
      <c r="B548" s="97"/>
      <c r="C548" s="97"/>
      <c r="D548" s="97"/>
      <c r="E548" s="96"/>
      <c r="F548" s="104" t="str">
        <f ca="1">IF(OR(B548="",C548=""),"",IFERROR(VLOOKUP(B548,DataQualityDashboard!B:K,3,FALSE)&amp;": "&amp;INDEX(INDIRECT("'"&amp;B548&amp;"'!5:5"), MATCH(C548,INDIRECT("'"&amp;B548&amp;"'!6:6"),0)),"not available, please double-check your entries in C0010 and C0020"))</f>
        <v/>
      </c>
    </row>
    <row r="549" spans="1:6" ht="52.5" customHeight="1">
      <c r="A549" s="1" t="s">
        <v>146</v>
      </c>
      <c r="B549" s="97"/>
      <c r="C549" s="97"/>
      <c r="D549" s="97"/>
      <c r="E549" s="96"/>
      <c r="F549" s="104" t="str">
        <f ca="1">IF(OR(B549="",C549=""),"",IFERROR(VLOOKUP(B549,DataQualityDashboard!B:K,3,FALSE)&amp;": "&amp;INDEX(INDIRECT("'"&amp;B549&amp;"'!5:5"), MATCH(C549,INDIRECT("'"&amp;B549&amp;"'!6:6"),0)),"not available, please double-check your entries in C0010 and C0020"))</f>
        <v/>
      </c>
    </row>
    <row r="550" spans="1:6" ht="52.5" customHeight="1">
      <c r="A550" s="1" t="s">
        <v>146</v>
      </c>
      <c r="B550" s="97"/>
      <c r="C550" s="97"/>
      <c r="D550" s="97"/>
      <c r="E550" s="96"/>
      <c r="F550" s="104" t="str">
        <f ca="1">IF(OR(B550="",C550=""),"",IFERROR(VLOOKUP(B550,DataQualityDashboard!B:K,3,FALSE)&amp;": "&amp;INDEX(INDIRECT("'"&amp;B550&amp;"'!5:5"), MATCH(C550,INDIRECT("'"&amp;B550&amp;"'!6:6"),0)),"not available, please double-check your entries in C0010 and C0020"))</f>
        <v/>
      </c>
    </row>
    <row r="551" spans="1:6" ht="52.5" customHeight="1">
      <c r="A551" s="1" t="s">
        <v>146</v>
      </c>
      <c r="B551" s="97"/>
      <c r="C551" s="97"/>
      <c r="D551" s="97"/>
      <c r="E551" s="96"/>
      <c r="F551" s="104" t="str">
        <f ca="1">IF(OR(B551="",C551=""),"",IFERROR(VLOOKUP(B551,DataQualityDashboard!B:K,3,FALSE)&amp;": "&amp;INDEX(INDIRECT("'"&amp;B551&amp;"'!5:5"), MATCH(C551,INDIRECT("'"&amp;B551&amp;"'!6:6"),0)),"not available, please double-check your entries in C0010 and C0020"))</f>
        <v/>
      </c>
    </row>
    <row r="552" spans="1:6" ht="52.5" customHeight="1">
      <c r="A552" s="1" t="s">
        <v>146</v>
      </c>
      <c r="B552" s="97"/>
      <c r="C552" s="97"/>
      <c r="D552" s="97"/>
      <c r="E552" s="96"/>
      <c r="F552" s="104" t="str">
        <f ca="1">IF(OR(B552="",C552=""),"",IFERROR(VLOOKUP(B552,DataQualityDashboard!B:K,3,FALSE)&amp;": "&amp;INDEX(INDIRECT("'"&amp;B552&amp;"'!5:5"), MATCH(C552,INDIRECT("'"&amp;B552&amp;"'!6:6"),0)),"not available, please double-check your entries in C0010 and C0020"))</f>
        <v/>
      </c>
    </row>
    <row r="553" spans="1:6" ht="52.5" customHeight="1">
      <c r="A553" s="1" t="s">
        <v>146</v>
      </c>
      <c r="B553" s="97"/>
      <c r="C553" s="97"/>
      <c r="D553" s="97"/>
      <c r="E553" s="96"/>
      <c r="F553" s="104" t="str">
        <f ca="1">IF(OR(B553="",C553=""),"",IFERROR(VLOOKUP(B553,DataQualityDashboard!B:K,3,FALSE)&amp;": "&amp;INDEX(INDIRECT("'"&amp;B553&amp;"'!5:5"), MATCH(C553,INDIRECT("'"&amp;B553&amp;"'!6:6"),0)),"not available, please double-check your entries in C0010 and C0020"))</f>
        <v/>
      </c>
    </row>
    <row r="554" spans="1:6" ht="52.5" customHeight="1">
      <c r="A554" s="1" t="s">
        <v>146</v>
      </c>
      <c r="B554" s="97"/>
      <c r="C554" s="97"/>
      <c r="D554" s="97"/>
      <c r="E554" s="96"/>
      <c r="F554" s="104" t="str">
        <f ca="1">IF(OR(B554="",C554=""),"",IFERROR(VLOOKUP(B554,DataQualityDashboard!B:K,3,FALSE)&amp;": "&amp;INDEX(INDIRECT("'"&amp;B554&amp;"'!5:5"), MATCH(C554,INDIRECT("'"&amp;B554&amp;"'!6:6"),0)),"not available, please double-check your entries in C0010 and C0020"))</f>
        <v/>
      </c>
    </row>
    <row r="555" spans="1:6" ht="52.5" customHeight="1">
      <c r="A555" s="1" t="s">
        <v>146</v>
      </c>
      <c r="B555" s="97"/>
      <c r="C555" s="97"/>
      <c r="D555" s="97"/>
      <c r="E555" s="96"/>
      <c r="F555" s="104" t="str">
        <f ca="1">IF(OR(B555="",C555=""),"",IFERROR(VLOOKUP(B555,DataQualityDashboard!B:K,3,FALSE)&amp;": "&amp;INDEX(INDIRECT("'"&amp;B555&amp;"'!5:5"), MATCH(C555,INDIRECT("'"&amp;B555&amp;"'!6:6"),0)),"not available, please double-check your entries in C0010 and C0020"))</f>
        <v/>
      </c>
    </row>
    <row r="556" spans="1:6" ht="52.5" customHeight="1">
      <c r="A556" s="1" t="s">
        <v>146</v>
      </c>
      <c r="B556" s="97"/>
      <c r="C556" s="97"/>
      <c r="D556" s="97"/>
      <c r="E556" s="96"/>
      <c r="F556" s="104" t="str">
        <f ca="1">IF(OR(B556="",C556=""),"",IFERROR(VLOOKUP(B556,DataQualityDashboard!B:K,3,FALSE)&amp;": "&amp;INDEX(INDIRECT("'"&amp;B556&amp;"'!5:5"), MATCH(C556,INDIRECT("'"&amp;B556&amp;"'!6:6"),0)),"not available, please double-check your entries in C0010 and C0020"))</f>
        <v/>
      </c>
    </row>
    <row r="557" spans="1:6" ht="52.5" customHeight="1">
      <c r="A557" s="1" t="s">
        <v>146</v>
      </c>
      <c r="B557" s="97"/>
      <c r="C557" s="97"/>
      <c r="D557" s="97"/>
      <c r="E557" s="96"/>
      <c r="F557" s="104" t="str">
        <f ca="1">IF(OR(B557="",C557=""),"",IFERROR(VLOOKUP(B557,DataQualityDashboard!B:K,3,FALSE)&amp;": "&amp;INDEX(INDIRECT("'"&amp;B557&amp;"'!5:5"), MATCH(C557,INDIRECT("'"&amp;B557&amp;"'!6:6"),0)),"not available, please double-check your entries in C0010 and C0020"))</f>
        <v/>
      </c>
    </row>
    <row r="558" spans="1:6" ht="52.5" customHeight="1">
      <c r="A558" s="1" t="s">
        <v>146</v>
      </c>
      <c r="B558" s="97"/>
      <c r="C558" s="97"/>
      <c r="D558" s="97"/>
      <c r="E558" s="96"/>
      <c r="F558" s="104" t="str">
        <f ca="1">IF(OR(B558="",C558=""),"",IFERROR(VLOOKUP(B558,DataQualityDashboard!B:K,3,FALSE)&amp;": "&amp;INDEX(INDIRECT("'"&amp;B558&amp;"'!5:5"), MATCH(C558,INDIRECT("'"&amp;B558&amp;"'!6:6"),0)),"not available, please double-check your entries in C0010 and C0020"))</f>
        <v/>
      </c>
    </row>
    <row r="559" spans="1:6" ht="52.5" customHeight="1">
      <c r="A559" s="1" t="s">
        <v>146</v>
      </c>
      <c r="B559" s="97"/>
      <c r="C559" s="97"/>
      <c r="D559" s="97"/>
      <c r="E559" s="96"/>
      <c r="F559" s="104" t="str">
        <f ca="1">IF(OR(B559="",C559=""),"",IFERROR(VLOOKUP(B559,DataQualityDashboard!B:K,3,FALSE)&amp;": "&amp;INDEX(INDIRECT("'"&amp;B559&amp;"'!5:5"), MATCH(C559,INDIRECT("'"&amp;B559&amp;"'!6:6"),0)),"not available, please double-check your entries in C0010 and C0020"))</f>
        <v/>
      </c>
    </row>
    <row r="560" spans="1:6" ht="52.5" customHeight="1">
      <c r="A560" s="1" t="s">
        <v>146</v>
      </c>
      <c r="B560" s="97"/>
      <c r="C560" s="97"/>
      <c r="D560" s="97"/>
      <c r="E560" s="96"/>
      <c r="F560" s="104" t="str">
        <f ca="1">IF(OR(B560="",C560=""),"",IFERROR(VLOOKUP(B560,DataQualityDashboard!B:K,3,FALSE)&amp;": "&amp;INDEX(INDIRECT("'"&amp;B560&amp;"'!5:5"), MATCH(C560,INDIRECT("'"&amp;B560&amp;"'!6:6"),0)),"not available, please double-check your entries in C0010 and C0020"))</f>
        <v/>
      </c>
    </row>
    <row r="561" spans="1:6" ht="52.5" customHeight="1">
      <c r="A561" s="1" t="s">
        <v>146</v>
      </c>
      <c r="B561" s="97"/>
      <c r="C561" s="97"/>
      <c r="D561" s="97"/>
      <c r="E561" s="96"/>
      <c r="F561" s="104" t="str">
        <f ca="1">IF(OR(B561="",C561=""),"",IFERROR(VLOOKUP(B561,DataQualityDashboard!B:K,3,FALSE)&amp;": "&amp;INDEX(INDIRECT("'"&amp;B561&amp;"'!5:5"), MATCH(C561,INDIRECT("'"&amp;B561&amp;"'!6:6"),0)),"not available, please double-check your entries in C0010 and C0020"))</f>
        <v/>
      </c>
    </row>
    <row r="562" spans="1:6" ht="52.5" customHeight="1">
      <c r="A562" s="1" t="s">
        <v>146</v>
      </c>
      <c r="B562" s="97"/>
      <c r="C562" s="97"/>
      <c r="D562" s="97"/>
      <c r="E562" s="96"/>
      <c r="F562" s="104" t="str">
        <f ca="1">IF(OR(B562="",C562=""),"",IFERROR(VLOOKUP(B562,DataQualityDashboard!B:K,3,FALSE)&amp;": "&amp;INDEX(INDIRECT("'"&amp;B562&amp;"'!5:5"), MATCH(C562,INDIRECT("'"&amp;B562&amp;"'!6:6"),0)),"not available, please double-check your entries in C0010 and C0020"))</f>
        <v/>
      </c>
    </row>
    <row r="563" spans="1:6" ht="52.5" customHeight="1">
      <c r="A563" s="1" t="s">
        <v>146</v>
      </c>
      <c r="B563" s="97"/>
      <c r="C563" s="97"/>
      <c r="D563" s="97"/>
      <c r="E563" s="96"/>
      <c r="F563" s="104" t="str">
        <f ca="1">IF(OR(B563="",C563=""),"",IFERROR(VLOOKUP(B563,DataQualityDashboard!B:K,3,FALSE)&amp;": "&amp;INDEX(INDIRECT("'"&amp;B563&amp;"'!5:5"), MATCH(C563,INDIRECT("'"&amp;B563&amp;"'!6:6"),0)),"not available, please double-check your entries in C0010 and C0020"))</f>
        <v/>
      </c>
    </row>
    <row r="564" spans="1:6" ht="52.5" customHeight="1">
      <c r="A564" s="1" t="s">
        <v>146</v>
      </c>
      <c r="B564" s="97"/>
      <c r="C564" s="97"/>
      <c r="D564" s="97"/>
      <c r="E564" s="96"/>
      <c r="F564" s="104" t="str">
        <f ca="1">IF(OR(B564="",C564=""),"",IFERROR(VLOOKUP(B564,DataQualityDashboard!B:K,3,FALSE)&amp;": "&amp;INDEX(INDIRECT("'"&amp;B564&amp;"'!5:5"), MATCH(C564,INDIRECT("'"&amp;B564&amp;"'!6:6"),0)),"not available, please double-check your entries in C0010 and C0020"))</f>
        <v/>
      </c>
    </row>
    <row r="565" spans="1:6" ht="52.5" customHeight="1">
      <c r="A565" s="1" t="s">
        <v>146</v>
      </c>
      <c r="B565" s="97"/>
      <c r="C565" s="97"/>
      <c r="D565" s="97"/>
      <c r="E565" s="96"/>
      <c r="F565" s="104" t="str">
        <f ca="1">IF(OR(B565="",C565=""),"",IFERROR(VLOOKUP(B565,DataQualityDashboard!B:K,3,FALSE)&amp;": "&amp;INDEX(INDIRECT("'"&amp;B565&amp;"'!5:5"), MATCH(C565,INDIRECT("'"&amp;B565&amp;"'!6:6"),0)),"not available, please double-check your entries in C0010 and C0020"))</f>
        <v/>
      </c>
    </row>
    <row r="566" spans="1:6" ht="52.5" customHeight="1">
      <c r="A566" s="1" t="s">
        <v>146</v>
      </c>
      <c r="B566" s="97"/>
      <c r="C566" s="97"/>
      <c r="D566" s="97"/>
      <c r="E566" s="96"/>
      <c r="F566" s="104" t="str">
        <f ca="1">IF(OR(B566="",C566=""),"",IFERROR(VLOOKUP(B566,DataQualityDashboard!B:K,3,FALSE)&amp;": "&amp;INDEX(INDIRECT("'"&amp;B566&amp;"'!5:5"), MATCH(C566,INDIRECT("'"&amp;B566&amp;"'!6:6"),0)),"not available, please double-check your entries in C0010 and C0020"))</f>
        <v/>
      </c>
    </row>
    <row r="567" spans="1:6" ht="52.5" customHeight="1">
      <c r="A567" s="1" t="s">
        <v>146</v>
      </c>
      <c r="B567" s="97"/>
      <c r="C567" s="97"/>
      <c r="D567" s="97"/>
      <c r="E567" s="96"/>
      <c r="F567" s="104" t="str">
        <f ca="1">IF(OR(B567="",C567=""),"",IFERROR(VLOOKUP(B567,DataQualityDashboard!B:K,3,FALSE)&amp;": "&amp;INDEX(INDIRECT("'"&amp;B567&amp;"'!5:5"), MATCH(C567,INDIRECT("'"&amp;B567&amp;"'!6:6"),0)),"not available, please double-check your entries in C0010 and C0020"))</f>
        <v/>
      </c>
    </row>
    <row r="568" spans="1:6" ht="52.5" customHeight="1">
      <c r="A568" s="1" t="s">
        <v>146</v>
      </c>
      <c r="B568" s="97"/>
      <c r="C568" s="97"/>
      <c r="D568" s="97"/>
      <c r="E568" s="96"/>
      <c r="F568" s="104" t="str">
        <f ca="1">IF(OR(B568="",C568=""),"",IFERROR(VLOOKUP(B568,DataQualityDashboard!B:K,3,FALSE)&amp;": "&amp;INDEX(INDIRECT("'"&amp;B568&amp;"'!5:5"), MATCH(C568,INDIRECT("'"&amp;B568&amp;"'!6:6"),0)),"not available, please double-check your entries in C0010 and C0020"))</f>
        <v/>
      </c>
    </row>
    <row r="569" spans="1:6" ht="52.5" customHeight="1">
      <c r="A569" s="1" t="s">
        <v>146</v>
      </c>
      <c r="B569" s="97"/>
      <c r="C569" s="97"/>
      <c r="D569" s="97"/>
      <c r="E569" s="96"/>
      <c r="F569" s="104" t="str">
        <f ca="1">IF(OR(B569="",C569=""),"",IFERROR(VLOOKUP(B569,DataQualityDashboard!B:K,3,FALSE)&amp;": "&amp;INDEX(INDIRECT("'"&amp;B569&amp;"'!5:5"), MATCH(C569,INDIRECT("'"&amp;B569&amp;"'!6:6"),0)),"not available, please double-check your entries in C0010 and C0020"))</f>
        <v/>
      </c>
    </row>
    <row r="570" spans="1:6" ht="52.5" customHeight="1">
      <c r="A570" s="1" t="s">
        <v>146</v>
      </c>
      <c r="B570" s="97"/>
      <c r="C570" s="97"/>
      <c r="D570" s="97"/>
      <c r="E570" s="96"/>
      <c r="F570" s="104" t="str">
        <f ca="1">IF(OR(B570="",C570=""),"",IFERROR(VLOOKUP(B570,DataQualityDashboard!B:K,3,FALSE)&amp;": "&amp;INDEX(INDIRECT("'"&amp;B570&amp;"'!5:5"), MATCH(C570,INDIRECT("'"&amp;B570&amp;"'!6:6"),0)),"not available, please double-check your entries in C0010 and C0020"))</f>
        <v/>
      </c>
    </row>
    <row r="571" spans="1:6" ht="52.5" customHeight="1">
      <c r="A571" s="1" t="s">
        <v>146</v>
      </c>
      <c r="B571" s="97"/>
      <c r="C571" s="97"/>
      <c r="D571" s="97"/>
      <c r="E571" s="96"/>
      <c r="F571" s="104" t="str">
        <f ca="1">IF(OR(B571="",C571=""),"",IFERROR(VLOOKUP(B571,DataQualityDashboard!B:K,3,FALSE)&amp;": "&amp;INDEX(INDIRECT("'"&amp;B571&amp;"'!5:5"), MATCH(C571,INDIRECT("'"&amp;B571&amp;"'!6:6"),0)),"not available, please double-check your entries in C0010 and C0020"))</f>
        <v/>
      </c>
    </row>
    <row r="572" spans="1:6" ht="52.5" customHeight="1">
      <c r="A572" s="1" t="s">
        <v>146</v>
      </c>
      <c r="B572" s="97"/>
      <c r="C572" s="97"/>
      <c r="D572" s="97"/>
      <c r="E572" s="96"/>
      <c r="F572" s="104" t="str">
        <f ca="1">IF(OR(B572="",C572=""),"",IFERROR(VLOOKUP(B572,DataQualityDashboard!B:K,3,FALSE)&amp;": "&amp;INDEX(INDIRECT("'"&amp;B572&amp;"'!5:5"), MATCH(C572,INDIRECT("'"&amp;B572&amp;"'!6:6"),0)),"not available, please double-check your entries in C0010 and C0020"))</f>
        <v/>
      </c>
    </row>
    <row r="573" spans="1:6" ht="52.5" customHeight="1">
      <c r="A573" s="1" t="s">
        <v>146</v>
      </c>
      <c r="B573" s="97"/>
      <c r="C573" s="97"/>
      <c r="D573" s="97"/>
      <c r="E573" s="96"/>
      <c r="F573" s="104" t="str">
        <f ca="1">IF(OR(B573="",C573=""),"",IFERROR(VLOOKUP(B573,DataQualityDashboard!B:K,3,FALSE)&amp;": "&amp;INDEX(INDIRECT("'"&amp;B573&amp;"'!5:5"), MATCH(C573,INDIRECT("'"&amp;B573&amp;"'!6:6"),0)),"not available, please double-check your entries in C0010 and C0020"))</f>
        <v/>
      </c>
    </row>
    <row r="574" spans="1:6" ht="52.5" customHeight="1">
      <c r="A574" s="1" t="s">
        <v>146</v>
      </c>
      <c r="B574" s="97"/>
      <c r="C574" s="97"/>
      <c r="D574" s="97"/>
      <c r="E574" s="96"/>
      <c r="F574" s="104" t="str">
        <f ca="1">IF(OR(B574="",C574=""),"",IFERROR(VLOOKUP(B574,DataQualityDashboard!B:K,3,FALSE)&amp;": "&amp;INDEX(INDIRECT("'"&amp;B574&amp;"'!5:5"), MATCH(C574,INDIRECT("'"&amp;B574&amp;"'!6:6"),0)),"not available, please double-check your entries in C0010 and C0020"))</f>
        <v/>
      </c>
    </row>
    <row r="575" spans="1:6" ht="52.5" customHeight="1">
      <c r="A575" s="1" t="s">
        <v>146</v>
      </c>
      <c r="B575" s="97"/>
      <c r="C575" s="97"/>
      <c r="D575" s="97"/>
      <c r="E575" s="96"/>
      <c r="F575" s="104" t="str">
        <f ca="1">IF(OR(B575="",C575=""),"",IFERROR(VLOOKUP(B575,DataQualityDashboard!B:K,3,FALSE)&amp;": "&amp;INDEX(INDIRECT("'"&amp;B575&amp;"'!5:5"), MATCH(C575,INDIRECT("'"&amp;B575&amp;"'!6:6"),0)),"not available, please double-check your entries in C0010 and C0020"))</f>
        <v/>
      </c>
    </row>
    <row r="576" spans="1:6" ht="52.5" customHeight="1">
      <c r="A576" s="1" t="s">
        <v>146</v>
      </c>
      <c r="B576" s="97"/>
      <c r="C576" s="97"/>
      <c r="D576" s="97"/>
      <c r="E576" s="96"/>
      <c r="F576" s="104" t="str">
        <f ca="1">IF(OR(B576="",C576=""),"",IFERROR(VLOOKUP(B576,DataQualityDashboard!B:K,3,FALSE)&amp;": "&amp;INDEX(INDIRECT("'"&amp;B576&amp;"'!5:5"), MATCH(C576,INDIRECT("'"&amp;B576&amp;"'!6:6"),0)),"not available, please double-check your entries in C0010 and C0020"))</f>
        <v/>
      </c>
    </row>
    <row r="577" spans="1:6" ht="52.5" customHeight="1">
      <c r="A577" s="1" t="s">
        <v>146</v>
      </c>
      <c r="B577" s="97"/>
      <c r="C577" s="97"/>
      <c r="D577" s="97"/>
      <c r="E577" s="96"/>
      <c r="F577" s="104" t="str">
        <f ca="1">IF(OR(B577="",C577=""),"",IFERROR(VLOOKUP(B577,DataQualityDashboard!B:K,3,FALSE)&amp;": "&amp;INDEX(INDIRECT("'"&amp;B577&amp;"'!5:5"), MATCH(C577,INDIRECT("'"&amp;B577&amp;"'!6:6"),0)),"not available, please double-check your entries in C0010 and C0020"))</f>
        <v/>
      </c>
    </row>
    <row r="578" spans="1:6" ht="52.5" customHeight="1">
      <c r="A578" s="1" t="s">
        <v>146</v>
      </c>
      <c r="B578" s="97"/>
      <c r="C578" s="97"/>
      <c r="D578" s="97"/>
      <c r="E578" s="96"/>
      <c r="F578" s="104" t="str">
        <f ca="1">IF(OR(B578="",C578=""),"",IFERROR(VLOOKUP(B578,DataQualityDashboard!B:K,3,FALSE)&amp;": "&amp;INDEX(INDIRECT("'"&amp;B578&amp;"'!5:5"), MATCH(C578,INDIRECT("'"&amp;B578&amp;"'!6:6"),0)),"not available, please double-check your entries in C0010 and C0020"))</f>
        <v/>
      </c>
    </row>
    <row r="579" spans="1:6" ht="52.5" customHeight="1">
      <c r="A579" s="1" t="s">
        <v>146</v>
      </c>
      <c r="B579" s="97"/>
      <c r="C579" s="97"/>
      <c r="D579" s="97"/>
      <c r="E579" s="96"/>
      <c r="F579" s="104" t="str">
        <f ca="1">IF(OR(B579="",C579=""),"",IFERROR(VLOOKUP(B579,DataQualityDashboard!B:K,3,FALSE)&amp;": "&amp;INDEX(INDIRECT("'"&amp;B579&amp;"'!5:5"), MATCH(C579,INDIRECT("'"&amp;B579&amp;"'!6:6"),0)),"not available, please double-check your entries in C0010 and C0020"))</f>
        <v/>
      </c>
    </row>
    <row r="580" spans="1:6" ht="52.5" customHeight="1">
      <c r="A580" s="1" t="s">
        <v>146</v>
      </c>
      <c r="B580" s="97"/>
      <c r="C580" s="97"/>
      <c r="D580" s="97"/>
      <c r="E580" s="96"/>
      <c r="F580" s="104" t="str">
        <f ca="1">IF(OR(B580="",C580=""),"",IFERROR(VLOOKUP(B580,DataQualityDashboard!B:K,3,FALSE)&amp;": "&amp;INDEX(INDIRECT("'"&amp;B580&amp;"'!5:5"), MATCH(C580,INDIRECT("'"&amp;B580&amp;"'!6:6"),0)),"not available, please double-check your entries in C0010 and C0020"))</f>
        <v/>
      </c>
    </row>
    <row r="581" spans="1:6" ht="52.5" customHeight="1">
      <c r="A581" s="1" t="s">
        <v>146</v>
      </c>
      <c r="B581" s="97"/>
      <c r="C581" s="97"/>
      <c r="D581" s="97"/>
      <c r="E581" s="96"/>
      <c r="F581" s="104" t="str">
        <f ca="1">IF(OR(B581="",C581=""),"",IFERROR(VLOOKUP(B581,DataQualityDashboard!B:K,3,FALSE)&amp;": "&amp;INDEX(INDIRECT("'"&amp;B581&amp;"'!5:5"), MATCH(C581,INDIRECT("'"&amp;B581&amp;"'!6:6"),0)),"not available, please double-check your entries in C0010 and C0020"))</f>
        <v/>
      </c>
    </row>
    <row r="582" spans="1:6" ht="52.5" customHeight="1">
      <c r="A582" s="1" t="s">
        <v>146</v>
      </c>
      <c r="B582" s="97"/>
      <c r="C582" s="97"/>
      <c r="D582" s="97"/>
      <c r="E582" s="96"/>
      <c r="F582" s="104" t="str">
        <f ca="1">IF(OR(B582="",C582=""),"",IFERROR(VLOOKUP(B582,DataQualityDashboard!B:K,3,FALSE)&amp;": "&amp;INDEX(INDIRECT("'"&amp;B582&amp;"'!5:5"), MATCH(C582,INDIRECT("'"&amp;B582&amp;"'!6:6"),0)),"not available, please double-check your entries in C0010 and C0020"))</f>
        <v/>
      </c>
    </row>
    <row r="583" spans="1:6" ht="52.5" customHeight="1">
      <c r="A583" s="1" t="s">
        <v>146</v>
      </c>
      <c r="B583" s="97"/>
      <c r="C583" s="97"/>
      <c r="D583" s="97"/>
      <c r="E583" s="96"/>
      <c r="F583" s="104" t="str">
        <f ca="1">IF(OR(B583="",C583=""),"",IFERROR(VLOOKUP(B583,DataQualityDashboard!B:K,3,FALSE)&amp;": "&amp;INDEX(INDIRECT("'"&amp;B583&amp;"'!5:5"), MATCH(C583,INDIRECT("'"&amp;B583&amp;"'!6:6"),0)),"not available, please double-check your entries in C0010 and C0020"))</f>
        <v/>
      </c>
    </row>
    <row r="584" spans="1:6" ht="52.5" customHeight="1">
      <c r="A584" s="1" t="s">
        <v>146</v>
      </c>
      <c r="B584" s="97"/>
      <c r="C584" s="97"/>
      <c r="D584" s="97"/>
      <c r="E584" s="96"/>
      <c r="F584" s="104" t="str">
        <f ca="1">IF(OR(B584="",C584=""),"",IFERROR(VLOOKUP(B584,DataQualityDashboard!B:K,3,FALSE)&amp;": "&amp;INDEX(INDIRECT("'"&amp;B584&amp;"'!5:5"), MATCH(C584,INDIRECT("'"&amp;B584&amp;"'!6:6"),0)),"not available, please double-check your entries in C0010 and C0020"))</f>
        <v/>
      </c>
    </row>
    <row r="585" spans="1:6" ht="52.5" customHeight="1">
      <c r="A585" s="1" t="s">
        <v>146</v>
      </c>
      <c r="B585" s="97"/>
      <c r="C585" s="97"/>
      <c r="D585" s="97"/>
      <c r="E585" s="96"/>
      <c r="F585" s="104" t="str">
        <f ca="1">IF(OR(B585="",C585=""),"",IFERROR(VLOOKUP(B585,DataQualityDashboard!B:K,3,FALSE)&amp;": "&amp;INDEX(INDIRECT("'"&amp;B585&amp;"'!5:5"), MATCH(C585,INDIRECT("'"&amp;B585&amp;"'!6:6"),0)),"not available, please double-check your entries in C0010 and C0020"))</f>
        <v/>
      </c>
    </row>
    <row r="586" spans="1:6" ht="52.5" customHeight="1">
      <c r="A586" s="1" t="s">
        <v>146</v>
      </c>
      <c r="B586" s="97"/>
      <c r="C586" s="97"/>
      <c r="D586" s="97"/>
      <c r="E586" s="96"/>
      <c r="F586" s="104" t="str">
        <f ca="1">IF(OR(B586="",C586=""),"",IFERROR(VLOOKUP(B586,DataQualityDashboard!B:K,3,FALSE)&amp;": "&amp;INDEX(INDIRECT("'"&amp;B586&amp;"'!5:5"), MATCH(C586,INDIRECT("'"&amp;B586&amp;"'!6:6"),0)),"not available, please double-check your entries in C0010 and C0020"))</f>
        <v/>
      </c>
    </row>
    <row r="587" spans="1:6" ht="52.5" customHeight="1">
      <c r="A587" s="1" t="s">
        <v>146</v>
      </c>
      <c r="B587" s="97"/>
      <c r="C587" s="97"/>
      <c r="D587" s="97"/>
      <c r="E587" s="96"/>
      <c r="F587" s="104" t="str">
        <f ca="1">IF(OR(B587="",C587=""),"",IFERROR(VLOOKUP(B587,DataQualityDashboard!B:K,3,FALSE)&amp;": "&amp;INDEX(INDIRECT("'"&amp;B587&amp;"'!5:5"), MATCH(C587,INDIRECT("'"&amp;B587&amp;"'!6:6"),0)),"not available, please double-check your entries in C0010 and C0020"))</f>
        <v/>
      </c>
    </row>
    <row r="588" spans="1:6" ht="52.5" customHeight="1">
      <c r="A588" s="1" t="s">
        <v>146</v>
      </c>
      <c r="B588" s="97"/>
      <c r="C588" s="97"/>
      <c r="D588" s="97"/>
      <c r="E588" s="96"/>
      <c r="F588" s="104" t="str">
        <f ca="1">IF(OR(B588="",C588=""),"",IFERROR(VLOOKUP(B588,DataQualityDashboard!B:K,3,FALSE)&amp;": "&amp;INDEX(INDIRECT("'"&amp;B588&amp;"'!5:5"), MATCH(C588,INDIRECT("'"&amp;B588&amp;"'!6:6"),0)),"not available, please double-check your entries in C0010 and C0020"))</f>
        <v/>
      </c>
    </row>
    <row r="589" spans="1:6" ht="52.5" customHeight="1">
      <c r="A589" s="1" t="s">
        <v>146</v>
      </c>
      <c r="B589" s="97"/>
      <c r="C589" s="97"/>
      <c r="D589" s="97"/>
      <c r="E589" s="96"/>
      <c r="F589" s="104" t="str">
        <f ca="1">IF(OR(B589="",C589=""),"",IFERROR(VLOOKUP(B589,DataQualityDashboard!B:K,3,FALSE)&amp;": "&amp;INDEX(INDIRECT("'"&amp;B589&amp;"'!5:5"), MATCH(C589,INDIRECT("'"&amp;B589&amp;"'!6:6"),0)),"not available, please double-check your entries in C0010 and C0020"))</f>
        <v/>
      </c>
    </row>
    <row r="590" spans="1:6" ht="52.5" customHeight="1">
      <c r="A590" s="1" t="s">
        <v>146</v>
      </c>
      <c r="B590" s="97"/>
      <c r="C590" s="97"/>
      <c r="D590" s="97"/>
      <c r="E590" s="96"/>
      <c r="F590" s="104" t="str">
        <f ca="1">IF(OR(B590="",C590=""),"",IFERROR(VLOOKUP(B590,DataQualityDashboard!B:K,3,FALSE)&amp;": "&amp;INDEX(INDIRECT("'"&amp;B590&amp;"'!5:5"), MATCH(C590,INDIRECT("'"&amp;B590&amp;"'!6:6"),0)),"not available, please double-check your entries in C0010 and C0020"))</f>
        <v/>
      </c>
    </row>
    <row r="591" spans="1:6" ht="52.5" customHeight="1">
      <c r="A591" s="1" t="s">
        <v>146</v>
      </c>
      <c r="B591" s="97"/>
      <c r="C591" s="97"/>
      <c r="D591" s="97"/>
      <c r="E591" s="96"/>
      <c r="F591" s="104" t="str">
        <f ca="1">IF(OR(B591="",C591=""),"",IFERROR(VLOOKUP(B591,DataQualityDashboard!B:K,3,FALSE)&amp;": "&amp;INDEX(INDIRECT("'"&amp;B591&amp;"'!5:5"), MATCH(C591,INDIRECT("'"&amp;B591&amp;"'!6:6"),0)),"not available, please double-check your entries in C0010 and C0020"))</f>
        <v/>
      </c>
    </row>
    <row r="592" spans="1:6" ht="52.5" customHeight="1">
      <c r="A592" s="1" t="s">
        <v>146</v>
      </c>
      <c r="B592" s="97"/>
      <c r="C592" s="97"/>
      <c r="D592" s="97"/>
      <c r="E592" s="96"/>
      <c r="F592" s="104" t="str">
        <f ca="1">IF(OR(B592="",C592=""),"",IFERROR(VLOOKUP(B592,DataQualityDashboard!B:K,3,FALSE)&amp;": "&amp;INDEX(INDIRECT("'"&amp;B592&amp;"'!5:5"), MATCH(C592,INDIRECT("'"&amp;B592&amp;"'!6:6"),0)),"not available, please double-check your entries in C0010 and C0020"))</f>
        <v/>
      </c>
    </row>
    <row r="593" spans="1:6" ht="52.5" customHeight="1">
      <c r="A593" s="1" t="s">
        <v>146</v>
      </c>
      <c r="B593" s="97"/>
      <c r="C593" s="97"/>
      <c r="D593" s="97"/>
      <c r="E593" s="96"/>
      <c r="F593" s="104" t="str">
        <f ca="1">IF(OR(B593="",C593=""),"",IFERROR(VLOOKUP(B593,DataQualityDashboard!B:K,3,FALSE)&amp;": "&amp;INDEX(INDIRECT("'"&amp;B593&amp;"'!5:5"), MATCH(C593,INDIRECT("'"&amp;B593&amp;"'!6:6"),0)),"not available, please double-check your entries in C0010 and C0020"))</f>
        <v/>
      </c>
    </row>
    <row r="594" spans="1:6" ht="52.5" customHeight="1">
      <c r="A594" s="1" t="s">
        <v>146</v>
      </c>
      <c r="B594" s="97"/>
      <c r="C594" s="97"/>
      <c r="D594" s="97"/>
      <c r="E594" s="96"/>
      <c r="F594" s="104" t="str">
        <f ca="1">IF(OR(B594="",C594=""),"",IFERROR(VLOOKUP(B594,DataQualityDashboard!B:K,3,FALSE)&amp;": "&amp;INDEX(INDIRECT("'"&amp;B594&amp;"'!5:5"), MATCH(C594,INDIRECT("'"&amp;B594&amp;"'!6:6"),0)),"not available, please double-check your entries in C0010 and C0020"))</f>
        <v/>
      </c>
    </row>
    <row r="595" spans="1:6" ht="52.5" customHeight="1">
      <c r="A595" s="1" t="s">
        <v>146</v>
      </c>
      <c r="B595" s="97"/>
      <c r="C595" s="97"/>
      <c r="D595" s="97"/>
      <c r="E595" s="96"/>
      <c r="F595" s="104" t="str">
        <f ca="1">IF(OR(B595="",C595=""),"",IFERROR(VLOOKUP(B595,DataQualityDashboard!B:K,3,FALSE)&amp;": "&amp;INDEX(INDIRECT("'"&amp;B595&amp;"'!5:5"), MATCH(C595,INDIRECT("'"&amp;B595&amp;"'!6:6"),0)),"not available, please double-check your entries in C0010 and C0020"))</f>
        <v/>
      </c>
    </row>
    <row r="596" spans="1:6" ht="52.5" customHeight="1">
      <c r="A596" s="1" t="s">
        <v>146</v>
      </c>
      <c r="B596" s="97"/>
      <c r="C596" s="97"/>
      <c r="D596" s="97"/>
      <c r="E596" s="96"/>
      <c r="F596" s="104" t="str">
        <f ca="1">IF(OR(B596="",C596=""),"",IFERROR(VLOOKUP(B596,DataQualityDashboard!B:K,3,FALSE)&amp;": "&amp;INDEX(INDIRECT("'"&amp;B596&amp;"'!5:5"), MATCH(C596,INDIRECT("'"&amp;B596&amp;"'!6:6"),0)),"not available, please double-check your entries in C0010 and C0020"))</f>
        <v/>
      </c>
    </row>
    <row r="597" spans="1:6" ht="52.5" customHeight="1">
      <c r="A597" s="1" t="s">
        <v>146</v>
      </c>
      <c r="B597" s="97"/>
      <c r="C597" s="97"/>
      <c r="D597" s="97"/>
      <c r="E597" s="96"/>
      <c r="F597" s="104" t="str">
        <f ca="1">IF(OR(B597="",C597=""),"",IFERROR(VLOOKUP(B597,DataQualityDashboard!B:K,3,FALSE)&amp;": "&amp;INDEX(INDIRECT("'"&amp;B597&amp;"'!5:5"), MATCH(C597,INDIRECT("'"&amp;B597&amp;"'!6:6"),0)),"not available, please double-check your entries in C0010 and C0020"))</f>
        <v/>
      </c>
    </row>
    <row r="598" spans="1:6" ht="52.5" customHeight="1">
      <c r="A598" s="1" t="s">
        <v>146</v>
      </c>
      <c r="B598" s="97"/>
      <c r="C598" s="97"/>
      <c r="D598" s="97"/>
      <c r="E598" s="96"/>
      <c r="F598" s="104" t="str">
        <f ca="1">IF(OR(B598="",C598=""),"",IFERROR(VLOOKUP(B598,DataQualityDashboard!B:K,3,FALSE)&amp;": "&amp;INDEX(INDIRECT("'"&amp;B598&amp;"'!5:5"), MATCH(C598,INDIRECT("'"&amp;B598&amp;"'!6:6"),0)),"not available, please double-check your entries in C0010 and C0020"))</f>
        <v/>
      </c>
    </row>
    <row r="599" spans="1:6" ht="52.5" customHeight="1">
      <c r="A599" s="1" t="s">
        <v>146</v>
      </c>
      <c r="B599" s="97"/>
      <c r="C599" s="97"/>
      <c r="D599" s="97"/>
      <c r="E599" s="96"/>
      <c r="F599" s="104" t="str">
        <f ca="1">IF(OR(B599="",C599=""),"",IFERROR(VLOOKUP(B599,DataQualityDashboard!B:K,3,FALSE)&amp;": "&amp;INDEX(INDIRECT("'"&amp;B599&amp;"'!5:5"), MATCH(C599,INDIRECT("'"&amp;B599&amp;"'!6:6"),0)),"not available, please double-check your entries in C0010 and C0020"))</f>
        <v/>
      </c>
    </row>
    <row r="600" spans="1:6" ht="52.5" customHeight="1">
      <c r="A600" s="1" t="s">
        <v>146</v>
      </c>
      <c r="B600" s="97"/>
      <c r="C600" s="97"/>
      <c r="D600" s="97"/>
      <c r="E600" s="96"/>
      <c r="F600" s="104" t="str">
        <f ca="1">IF(OR(B600="",C600=""),"",IFERROR(VLOOKUP(B600,DataQualityDashboard!B:K,3,FALSE)&amp;": "&amp;INDEX(INDIRECT("'"&amp;B600&amp;"'!5:5"), MATCH(C600,INDIRECT("'"&amp;B600&amp;"'!6:6"),0)),"not available, please double-check your entries in C0010 and C0020"))</f>
        <v/>
      </c>
    </row>
    <row r="601" spans="1:6" ht="52.5" customHeight="1">
      <c r="A601" s="1" t="s">
        <v>146</v>
      </c>
      <c r="B601" s="97"/>
      <c r="C601" s="97"/>
      <c r="D601" s="97"/>
      <c r="E601" s="96"/>
      <c r="F601" s="104" t="str">
        <f ca="1">IF(OR(B601="",C601=""),"",IFERROR(VLOOKUP(B601,DataQualityDashboard!B:K,3,FALSE)&amp;": "&amp;INDEX(INDIRECT("'"&amp;B601&amp;"'!5:5"), MATCH(C601,INDIRECT("'"&amp;B601&amp;"'!6:6"),0)),"not available, please double-check your entries in C0010 and C0020"))</f>
        <v/>
      </c>
    </row>
    <row r="602" spans="1:6" ht="52.5" customHeight="1">
      <c r="A602" s="1" t="s">
        <v>146</v>
      </c>
      <c r="B602" s="97"/>
      <c r="C602" s="97"/>
      <c r="D602" s="97"/>
      <c r="E602" s="96"/>
      <c r="F602" s="104" t="str">
        <f ca="1">IF(OR(B602="",C602=""),"",IFERROR(VLOOKUP(B602,DataQualityDashboard!B:K,3,FALSE)&amp;": "&amp;INDEX(INDIRECT("'"&amp;B602&amp;"'!5:5"), MATCH(C602,INDIRECT("'"&amp;B602&amp;"'!6:6"),0)),"not available, please double-check your entries in C0010 and C0020"))</f>
        <v/>
      </c>
    </row>
    <row r="603" spans="1:6" ht="52.5" customHeight="1">
      <c r="A603" s="1" t="s">
        <v>146</v>
      </c>
      <c r="B603" s="97"/>
      <c r="C603" s="97"/>
      <c r="D603" s="97"/>
      <c r="E603" s="96"/>
      <c r="F603" s="104" t="str">
        <f ca="1">IF(OR(B603="",C603=""),"",IFERROR(VLOOKUP(B603,DataQualityDashboard!B:K,3,FALSE)&amp;": "&amp;INDEX(INDIRECT("'"&amp;B603&amp;"'!5:5"), MATCH(C603,INDIRECT("'"&amp;B603&amp;"'!6:6"),0)),"not available, please double-check your entries in C0010 and C0020"))</f>
        <v/>
      </c>
    </row>
    <row r="604" spans="1:6" ht="52.5" customHeight="1">
      <c r="A604" s="1" t="s">
        <v>146</v>
      </c>
      <c r="B604" s="97"/>
      <c r="C604" s="97"/>
      <c r="D604" s="97"/>
      <c r="E604" s="96"/>
      <c r="F604" s="104" t="str">
        <f ca="1">IF(OR(B604="",C604=""),"",IFERROR(VLOOKUP(B604,DataQualityDashboard!B:K,3,FALSE)&amp;": "&amp;INDEX(INDIRECT("'"&amp;B604&amp;"'!5:5"), MATCH(C604,INDIRECT("'"&amp;B604&amp;"'!6:6"),0)),"not available, please double-check your entries in C0010 and C0020"))</f>
        <v/>
      </c>
    </row>
    <row r="605" spans="1:6" ht="52.5" customHeight="1">
      <c r="A605" s="1" t="s">
        <v>146</v>
      </c>
      <c r="B605" s="97"/>
      <c r="C605" s="97"/>
      <c r="D605" s="97"/>
      <c r="E605" s="96"/>
      <c r="F605" s="104" t="str">
        <f ca="1">IF(OR(B605="",C605=""),"",IFERROR(VLOOKUP(B605,DataQualityDashboard!B:K,3,FALSE)&amp;": "&amp;INDEX(INDIRECT("'"&amp;B605&amp;"'!5:5"), MATCH(C605,INDIRECT("'"&amp;B605&amp;"'!6:6"),0)),"not available, please double-check your entries in C0010 and C0020"))</f>
        <v/>
      </c>
    </row>
    <row r="606" spans="1:6" ht="52.5" customHeight="1">
      <c r="A606" s="1" t="s">
        <v>146</v>
      </c>
      <c r="B606" s="97"/>
      <c r="C606" s="97"/>
      <c r="D606" s="97"/>
      <c r="E606" s="96"/>
      <c r="F606" s="104" t="str">
        <f ca="1">IF(OR(B606="",C606=""),"",IFERROR(VLOOKUP(B606,DataQualityDashboard!B:K,3,FALSE)&amp;": "&amp;INDEX(INDIRECT("'"&amp;B606&amp;"'!5:5"), MATCH(C606,INDIRECT("'"&amp;B606&amp;"'!6:6"),0)),"not available, please double-check your entries in C0010 and C0020"))</f>
        <v/>
      </c>
    </row>
    <row r="607" spans="1:6" ht="52.5" customHeight="1">
      <c r="A607" s="1" t="s">
        <v>146</v>
      </c>
      <c r="B607" s="97"/>
      <c r="C607" s="97"/>
      <c r="D607" s="97"/>
      <c r="E607" s="96"/>
      <c r="F607" s="104" t="str">
        <f ca="1">IF(OR(B607="",C607=""),"",IFERROR(VLOOKUP(B607,DataQualityDashboard!B:K,3,FALSE)&amp;": "&amp;INDEX(INDIRECT("'"&amp;B607&amp;"'!5:5"), MATCH(C607,INDIRECT("'"&amp;B607&amp;"'!6:6"),0)),"not available, please double-check your entries in C0010 and C0020"))</f>
        <v/>
      </c>
    </row>
    <row r="608" spans="1:6" ht="52.5" customHeight="1">
      <c r="A608" s="1" t="s">
        <v>146</v>
      </c>
      <c r="B608" s="97"/>
      <c r="C608" s="97"/>
      <c r="D608" s="97"/>
      <c r="E608" s="96"/>
      <c r="F608" s="104" t="str">
        <f ca="1">IF(OR(B608="",C608=""),"",IFERROR(VLOOKUP(B608,DataQualityDashboard!B:K,3,FALSE)&amp;": "&amp;INDEX(INDIRECT("'"&amp;B608&amp;"'!5:5"), MATCH(C608,INDIRECT("'"&amp;B608&amp;"'!6:6"),0)),"not available, please double-check your entries in C0010 and C0020"))</f>
        <v/>
      </c>
    </row>
    <row r="609" spans="1:6" ht="52.5" customHeight="1">
      <c r="A609" s="1" t="s">
        <v>146</v>
      </c>
      <c r="B609" s="97"/>
      <c r="C609" s="97"/>
      <c r="D609" s="97"/>
      <c r="E609" s="96"/>
      <c r="F609" s="104" t="str">
        <f ca="1">IF(OR(B609="",C609=""),"",IFERROR(VLOOKUP(B609,DataQualityDashboard!B:K,3,FALSE)&amp;": "&amp;INDEX(INDIRECT("'"&amp;B609&amp;"'!5:5"), MATCH(C609,INDIRECT("'"&amp;B609&amp;"'!6:6"),0)),"not available, please double-check your entries in C0010 and C0020"))</f>
        <v/>
      </c>
    </row>
    <row r="610" spans="1:6" ht="52.5" customHeight="1">
      <c r="A610" s="1" t="s">
        <v>146</v>
      </c>
      <c r="B610" s="97"/>
      <c r="C610" s="97"/>
      <c r="D610" s="97"/>
      <c r="E610" s="96"/>
      <c r="F610" s="104" t="str">
        <f ca="1">IF(OR(B610="",C610=""),"",IFERROR(VLOOKUP(B610,DataQualityDashboard!B:K,3,FALSE)&amp;": "&amp;INDEX(INDIRECT("'"&amp;B610&amp;"'!5:5"), MATCH(C610,INDIRECT("'"&amp;B610&amp;"'!6:6"),0)),"not available, please double-check your entries in C0010 and C0020"))</f>
        <v/>
      </c>
    </row>
    <row r="611" spans="1:6" ht="52.5" customHeight="1">
      <c r="A611" s="1" t="s">
        <v>146</v>
      </c>
      <c r="B611" s="97"/>
      <c r="C611" s="97"/>
      <c r="D611" s="97"/>
      <c r="E611" s="96"/>
      <c r="F611" s="104" t="str">
        <f ca="1">IF(OR(B611="",C611=""),"",IFERROR(VLOOKUP(B611,DataQualityDashboard!B:K,3,FALSE)&amp;": "&amp;INDEX(INDIRECT("'"&amp;B611&amp;"'!5:5"), MATCH(C611,INDIRECT("'"&amp;B611&amp;"'!6:6"),0)),"not available, please double-check your entries in C0010 and C0020"))</f>
        <v/>
      </c>
    </row>
    <row r="612" spans="1:6" ht="52.5" customHeight="1">
      <c r="A612" s="1" t="s">
        <v>146</v>
      </c>
      <c r="B612" s="97"/>
      <c r="C612" s="97"/>
      <c r="D612" s="97"/>
      <c r="E612" s="96"/>
      <c r="F612" s="104" t="str">
        <f ca="1">IF(OR(B612="",C612=""),"",IFERROR(VLOOKUP(B612,DataQualityDashboard!B:K,3,FALSE)&amp;": "&amp;INDEX(INDIRECT("'"&amp;B612&amp;"'!5:5"), MATCH(C612,INDIRECT("'"&amp;B612&amp;"'!6:6"),0)),"not available, please double-check your entries in C0010 and C0020"))</f>
        <v/>
      </c>
    </row>
    <row r="613" spans="1:6" ht="52.5" customHeight="1">
      <c r="A613" s="1" t="s">
        <v>146</v>
      </c>
      <c r="B613" s="97"/>
      <c r="C613" s="97"/>
      <c r="D613" s="97"/>
      <c r="E613" s="96"/>
      <c r="F613" s="104" t="str">
        <f ca="1">IF(OR(B613="",C613=""),"",IFERROR(VLOOKUP(B613,DataQualityDashboard!B:K,3,FALSE)&amp;": "&amp;INDEX(INDIRECT("'"&amp;B613&amp;"'!5:5"), MATCH(C613,INDIRECT("'"&amp;B613&amp;"'!6:6"),0)),"not available, please double-check your entries in C0010 and C0020"))</f>
        <v/>
      </c>
    </row>
    <row r="614" spans="1:6" ht="52.5" customHeight="1">
      <c r="A614" s="1" t="s">
        <v>146</v>
      </c>
      <c r="B614" s="97"/>
      <c r="C614" s="97"/>
      <c r="D614" s="97"/>
      <c r="E614" s="96"/>
      <c r="F614" s="104" t="str">
        <f ca="1">IF(OR(B614="",C614=""),"",IFERROR(VLOOKUP(B614,DataQualityDashboard!B:K,3,FALSE)&amp;": "&amp;INDEX(INDIRECT("'"&amp;B614&amp;"'!5:5"), MATCH(C614,INDIRECT("'"&amp;B614&amp;"'!6:6"),0)),"not available, please double-check your entries in C0010 and C0020"))</f>
        <v/>
      </c>
    </row>
    <row r="615" spans="1:6" ht="52.5" customHeight="1">
      <c r="A615" s="1" t="s">
        <v>146</v>
      </c>
      <c r="B615" s="97"/>
      <c r="C615" s="97"/>
      <c r="D615" s="97"/>
      <c r="E615" s="96"/>
      <c r="F615" s="104" t="str">
        <f ca="1">IF(OR(B615="",C615=""),"",IFERROR(VLOOKUP(B615,DataQualityDashboard!B:K,3,FALSE)&amp;": "&amp;INDEX(INDIRECT("'"&amp;B615&amp;"'!5:5"), MATCH(C615,INDIRECT("'"&amp;B615&amp;"'!6:6"),0)),"not available, please double-check your entries in C0010 and C0020"))</f>
        <v/>
      </c>
    </row>
    <row r="616" spans="1:6" ht="52.5" customHeight="1">
      <c r="A616" s="1" t="s">
        <v>146</v>
      </c>
      <c r="B616" s="97"/>
      <c r="C616" s="97"/>
      <c r="D616" s="97"/>
      <c r="E616" s="96"/>
      <c r="F616" s="104" t="str">
        <f ca="1">IF(OR(B616="",C616=""),"",IFERROR(VLOOKUP(B616,DataQualityDashboard!B:K,3,FALSE)&amp;": "&amp;INDEX(INDIRECT("'"&amp;B616&amp;"'!5:5"), MATCH(C616,INDIRECT("'"&amp;B616&amp;"'!6:6"),0)),"not available, please double-check your entries in C0010 and C0020"))</f>
        <v/>
      </c>
    </row>
    <row r="617" spans="1:6" ht="52.5" customHeight="1">
      <c r="A617" s="1" t="s">
        <v>146</v>
      </c>
      <c r="B617" s="97"/>
      <c r="C617" s="97"/>
      <c r="D617" s="97"/>
      <c r="E617" s="96"/>
      <c r="F617" s="104" t="str">
        <f ca="1">IF(OR(B617="",C617=""),"",IFERROR(VLOOKUP(B617,DataQualityDashboard!B:K,3,FALSE)&amp;": "&amp;INDEX(INDIRECT("'"&amp;B617&amp;"'!5:5"), MATCH(C617,INDIRECT("'"&amp;B617&amp;"'!6:6"),0)),"not available, please double-check your entries in C0010 and C0020"))</f>
        <v/>
      </c>
    </row>
    <row r="618" spans="1:6" ht="52.5" customHeight="1">
      <c r="A618" s="1" t="s">
        <v>146</v>
      </c>
      <c r="B618" s="97"/>
      <c r="C618" s="97"/>
      <c r="D618" s="97"/>
      <c r="E618" s="96"/>
      <c r="F618" s="104" t="str">
        <f ca="1">IF(OR(B618="",C618=""),"",IFERROR(VLOOKUP(B618,DataQualityDashboard!B:K,3,FALSE)&amp;": "&amp;INDEX(INDIRECT("'"&amp;B618&amp;"'!5:5"), MATCH(C618,INDIRECT("'"&amp;B618&amp;"'!6:6"),0)),"not available, please double-check your entries in C0010 and C0020"))</f>
        <v/>
      </c>
    </row>
    <row r="619" spans="1:6" ht="52.5" customHeight="1">
      <c r="A619" s="1" t="s">
        <v>146</v>
      </c>
      <c r="B619" s="97"/>
      <c r="C619" s="97"/>
      <c r="D619" s="97"/>
      <c r="E619" s="96"/>
      <c r="F619" s="104" t="str">
        <f ca="1">IF(OR(B619="",C619=""),"",IFERROR(VLOOKUP(B619,DataQualityDashboard!B:K,3,FALSE)&amp;": "&amp;INDEX(INDIRECT("'"&amp;B619&amp;"'!5:5"), MATCH(C619,INDIRECT("'"&amp;B619&amp;"'!6:6"),0)),"not available, please double-check your entries in C0010 and C0020"))</f>
        <v/>
      </c>
    </row>
    <row r="620" spans="1:6" ht="52.5" customHeight="1">
      <c r="A620" s="1" t="s">
        <v>146</v>
      </c>
      <c r="B620" s="97"/>
      <c r="C620" s="97"/>
      <c r="D620" s="97"/>
      <c r="E620" s="96"/>
      <c r="F620" s="104" t="str">
        <f ca="1">IF(OR(B620="",C620=""),"",IFERROR(VLOOKUP(B620,DataQualityDashboard!B:K,3,FALSE)&amp;": "&amp;INDEX(INDIRECT("'"&amp;B620&amp;"'!5:5"), MATCH(C620,INDIRECT("'"&amp;B620&amp;"'!6:6"),0)),"not available, please double-check your entries in C0010 and C0020"))</f>
        <v/>
      </c>
    </row>
    <row r="621" spans="1:6" ht="52.5" customHeight="1">
      <c r="A621" s="1" t="s">
        <v>146</v>
      </c>
      <c r="B621" s="97"/>
      <c r="C621" s="97"/>
      <c r="D621" s="97"/>
      <c r="E621" s="96"/>
      <c r="F621" s="104" t="str">
        <f ca="1">IF(OR(B621="",C621=""),"",IFERROR(VLOOKUP(B621,DataQualityDashboard!B:K,3,FALSE)&amp;": "&amp;INDEX(INDIRECT("'"&amp;B621&amp;"'!5:5"), MATCH(C621,INDIRECT("'"&amp;B621&amp;"'!6:6"),0)),"not available, please double-check your entries in C0010 and C0020"))</f>
        <v/>
      </c>
    </row>
    <row r="622" spans="1:6" ht="52.5" customHeight="1">
      <c r="A622" s="1" t="s">
        <v>146</v>
      </c>
      <c r="B622" s="97"/>
      <c r="C622" s="97"/>
      <c r="D622" s="97"/>
      <c r="E622" s="96"/>
      <c r="F622" s="104" t="str">
        <f ca="1">IF(OR(B622="",C622=""),"",IFERROR(VLOOKUP(B622,DataQualityDashboard!B:K,3,FALSE)&amp;": "&amp;INDEX(INDIRECT("'"&amp;B622&amp;"'!5:5"), MATCH(C622,INDIRECT("'"&amp;B622&amp;"'!6:6"),0)),"not available, please double-check your entries in C0010 and C0020"))</f>
        <v/>
      </c>
    </row>
    <row r="623" spans="1:6" ht="52.5" customHeight="1">
      <c r="A623" s="1" t="s">
        <v>146</v>
      </c>
      <c r="B623" s="97"/>
      <c r="C623" s="97"/>
      <c r="D623" s="97"/>
      <c r="E623" s="96"/>
      <c r="F623" s="104" t="str">
        <f ca="1">IF(OR(B623="",C623=""),"",IFERROR(VLOOKUP(B623,DataQualityDashboard!B:K,3,FALSE)&amp;": "&amp;INDEX(INDIRECT("'"&amp;B623&amp;"'!5:5"), MATCH(C623,INDIRECT("'"&amp;B623&amp;"'!6:6"),0)),"not available, please double-check your entries in C0010 and C0020"))</f>
        <v/>
      </c>
    </row>
    <row r="624" spans="1:6" ht="52.5" customHeight="1">
      <c r="A624" s="1" t="s">
        <v>146</v>
      </c>
      <c r="B624" s="97"/>
      <c r="C624" s="97"/>
      <c r="D624" s="97"/>
      <c r="E624" s="96"/>
      <c r="F624" s="104" t="str">
        <f ca="1">IF(OR(B624="",C624=""),"",IFERROR(VLOOKUP(B624,DataQualityDashboard!B:K,3,FALSE)&amp;": "&amp;INDEX(INDIRECT("'"&amp;B624&amp;"'!5:5"), MATCH(C624,INDIRECT("'"&amp;B624&amp;"'!6:6"),0)),"not available, please double-check your entries in C0010 and C0020"))</f>
        <v/>
      </c>
    </row>
    <row r="625" spans="1:6" ht="52.5" customHeight="1">
      <c r="A625" s="1" t="s">
        <v>146</v>
      </c>
      <c r="B625" s="97"/>
      <c r="C625" s="97"/>
      <c r="D625" s="97"/>
      <c r="E625" s="96"/>
      <c r="F625" s="104" t="str">
        <f ca="1">IF(OR(B625="",C625=""),"",IFERROR(VLOOKUP(B625,DataQualityDashboard!B:K,3,FALSE)&amp;": "&amp;INDEX(INDIRECT("'"&amp;B625&amp;"'!5:5"), MATCH(C625,INDIRECT("'"&amp;B625&amp;"'!6:6"),0)),"not available, please double-check your entries in C0010 and C0020"))</f>
        <v/>
      </c>
    </row>
    <row r="626" spans="1:6" ht="52.5" customHeight="1">
      <c r="A626" s="1" t="s">
        <v>146</v>
      </c>
      <c r="B626" s="97"/>
      <c r="C626" s="97"/>
      <c r="D626" s="97"/>
      <c r="E626" s="96"/>
      <c r="F626" s="104" t="str">
        <f ca="1">IF(OR(B626="",C626=""),"",IFERROR(VLOOKUP(B626,DataQualityDashboard!B:K,3,FALSE)&amp;": "&amp;INDEX(INDIRECT("'"&amp;B626&amp;"'!5:5"), MATCH(C626,INDIRECT("'"&amp;B626&amp;"'!6:6"),0)),"not available, please double-check your entries in C0010 and C0020"))</f>
        <v/>
      </c>
    </row>
    <row r="627" spans="1:6" ht="52.5" customHeight="1">
      <c r="A627" s="1" t="s">
        <v>146</v>
      </c>
      <c r="B627" s="97"/>
      <c r="C627" s="97"/>
      <c r="D627" s="97"/>
      <c r="E627" s="96"/>
      <c r="F627" s="104" t="str">
        <f ca="1">IF(OR(B627="",C627=""),"",IFERROR(VLOOKUP(B627,DataQualityDashboard!B:K,3,FALSE)&amp;": "&amp;INDEX(INDIRECT("'"&amp;B627&amp;"'!5:5"), MATCH(C627,INDIRECT("'"&amp;B627&amp;"'!6:6"),0)),"not available, please double-check your entries in C0010 and C0020"))</f>
        <v/>
      </c>
    </row>
    <row r="628" spans="1:6" ht="52.5" customHeight="1">
      <c r="A628" s="1" t="s">
        <v>146</v>
      </c>
      <c r="B628" s="97"/>
      <c r="C628" s="97"/>
      <c r="D628" s="97"/>
      <c r="E628" s="96"/>
      <c r="F628" s="104" t="str">
        <f ca="1">IF(OR(B628="",C628=""),"",IFERROR(VLOOKUP(B628,DataQualityDashboard!B:K,3,FALSE)&amp;": "&amp;INDEX(INDIRECT("'"&amp;B628&amp;"'!5:5"), MATCH(C628,INDIRECT("'"&amp;B628&amp;"'!6:6"),0)),"not available, please double-check your entries in C0010 and C0020"))</f>
        <v/>
      </c>
    </row>
    <row r="629" spans="1:6" ht="52.5" customHeight="1">
      <c r="A629" s="1" t="s">
        <v>146</v>
      </c>
      <c r="B629" s="97"/>
      <c r="C629" s="97"/>
      <c r="D629" s="97"/>
      <c r="E629" s="96"/>
      <c r="F629" s="104" t="str">
        <f ca="1">IF(OR(B629="",C629=""),"",IFERROR(VLOOKUP(B629,DataQualityDashboard!B:K,3,FALSE)&amp;": "&amp;INDEX(INDIRECT("'"&amp;B629&amp;"'!5:5"), MATCH(C629,INDIRECT("'"&amp;B629&amp;"'!6:6"),0)),"not available, please double-check your entries in C0010 and C0020"))</f>
        <v/>
      </c>
    </row>
    <row r="630" spans="1:6" ht="52.5" customHeight="1">
      <c r="A630" s="1" t="s">
        <v>146</v>
      </c>
      <c r="B630" s="97"/>
      <c r="C630" s="97"/>
      <c r="D630" s="97"/>
      <c r="E630" s="96"/>
      <c r="F630" s="104" t="str">
        <f ca="1">IF(OR(B630="",C630=""),"",IFERROR(VLOOKUP(B630,DataQualityDashboard!B:K,3,FALSE)&amp;": "&amp;INDEX(INDIRECT("'"&amp;B630&amp;"'!5:5"), MATCH(C630,INDIRECT("'"&amp;B630&amp;"'!6:6"),0)),"not available, please double-check your entries in C0010 and C0020"))</f>
        <v/>
      </c>
    </row>
    <row r="631" spans="1:6" ht="52.5" customHeight="1">
      <c r="A631" s="1" t="s">
        <v>146</v>
      </c>
      <c r="B631" s="97"/>
      <c r="C631" s="97"/>
      <c r="D631" s="97"/>
      <c r="E631" s="96"/>
      <c r="F631" s="104" t="str">
        <f ca="1">IF(OR(B631="",C631=""),"",IFERROR(VLOOKUP(B631,DataQualityDashboard!B:K,3,FALSE)&amp;": "&amp;INDEX(INDIRECT("'"&amp;B631&amp;"'!5:5"), MATCH(C631,INDIRECT("'"&amp;B631&amp;"'!6:6"),0)),"not available, please double-check your entries in C0010 and C0020"))</f>
        <v/>
      </c>
    </row>
    <row r="632" spans="1:6" ht="52.5" customHeight="1">
      <c r="A632" s="1" t="s">
        <v>146</v>
      </c>
      <c r="B632" s="97"/>
      <c r="C632" s="97"/>
      <c r="D632" s="97"/>
      <c r="E632" s="96"/>
      <c r="F632" s="104" t="str">
        <f ca="1">IF(OR(B632="",C632=""),"",IFERROR(VLOOKUP(B632,DataQualityDashboard!B:K,3,FALSE)&amp;": "&amp;INDEX(INDIRECT("'"&amp;B632&amp;"'!5:5"), MATCH(C632,INDIRECT("'"&amp;B632&amp;"'!6:6"),0)),"not available, please double-check your entries in C0010 and C0020"))</f>
        <v/>
      </c>
    </row>
    <row r="633" spans="1:6" ht="52.5" customHeight="1">
      <c r="A633" s="1" t="s">
        <v>146</v>
      </c>
      <c r="B633" s="97"/>
      <c r="C633" s="97"/>
      <c r="D633" s="97"/>
      <c r="E633" s="96"/>
      <c r="F633" s="104" t="str">
        <f ca="1">IF(OR(B633="",C633=""),"",IFERROR(VLOOKUP(B633,DataQualityDashboard!B:K,3,FALSE)&amp;": "&amp;INDEX(INDIRECT("'"&amp;B633&amp;"'!5:5"), MATCH(C633,INDIRECT("'"&amp;B633&amp;"'!6:6"),0)),"not available, please double-check your entries in C0010 and C0020"))</f>
        <v/>
      </c>
    </row>
    <row r="634" spans="1:6" ht="52.5" customHeight="1">
      <c r="A634" s="1" t="s">
        <v>146</v>
      </c>
      <c r="B634" s="97"/>
      <c r="C634" s="97"/>
      <c r="D634" s="97"/>
      <c r="E634" s="96"/>
      <c r="F634" s="104" t="str">
        <f ca="1">IF(OR(B634="",C634=""),"",IFERROR(VLOOKUP(B634,DataQualityDashboard!B:K,3,FALSE)&amp;": "&amp;INDEX(INDIRECT("'"&amp;B634&amp;"'!5:5"), MATCH(C634,INDIRECT("'"&amp;B634&amp;"'!6:6"),0)),"not available, please double-check your entries in C0010 and C0020"))</f>
        <v/>
      </c>
    </row>
    <row r="635" spans="1:6" ht="52.5" customHeight="1">
      <c r="A635" s="1" t="s">
        <v>146</v>
      </c>
      <c r="B635" s="97"/>
      <c r="C635" s="97"/>
      <c r="D635" s="97"/>
      <c r="E635" s="96"/>
      <c r="F635" s="104" t="str">
        <f ca="1">IF(OR(B635="",C635=""),"",IFERROR(VLOOKUP(B635,DataQualityDashboard!B:K,3,FALSE)&amp;": "&amp;INDEX(INDIRECT("'"&amp;B635&amp;"'!5:5"), MATCH(C635,INDIRECT("'"&amp;B635&amp;"'!6:6"),0)),"not available, please double-check your entries in C0010 and C0020"))</f>
        <v/>
      </c>
    </row>
    <row r="636" spans="1:6" ht="52.5" customHeight="1">
      <c r="A636" s="1" t="s">
        <v>146</v>
      </c>
      <c r="B636" s="97"/>
      <c r="C636" s="97"/>
      <c r="D636" s="97"/>
      <c r="E636" s="96"/>
      <c r="F636" s="104" t="str">
        <f ca="1">IF(OR(B636="",C636=""),"",IFERROR(VLOOKUP(B636,DataQualityDashboard!B:K,3,FALSE)&amp;": "&amp;INDEX(INDIRECT("'"&amp;B636&amp;"'!5:5"), MATCH(C636,INDIRECT("'"&amp;B636&amp;"'!6:6"),0)),"not available, please double-check your entries in C0010 and C0020"))</f>
        <v/>
      </c>
    </row>
    <row r="637" spans="1:6" ht="52.5" customHeight="1">
      <c r="A637" s="1" t="s">
        <v>146</v>
      </c>
      <c r="B637" s="97"/>
      <c r="C637" s="97"/>
      <c r="D637" s="97"/>
      <c r="E637" s="96"/>
      <c r="F637" s="104" t="str">
        <f ca="1">IF(OR(B637="",C637=""),"",IFERROR(VLOOKUP(B637,DataQualityDashboard!B:K,3,FALSE)&amp;": "&amp;INDEX(INDIRECT("'"&amp;B637&amp;"'!5:5"), MATCH(C637,INDIRECT("'"&amp;B637&amp;"'!6:6"),0)),"not available, please double-check your entries in C0010 and C0020"))</f>
        <v/>
      </c>
    </row>
    <row r="638" spans="1:6" ht="52.5" customHeight="1">
      <c r="A638" s="1" t="s">
        <v>146</v>
      </c>
      <c r="B638" s="97"/>
      <c r="C638" s="97"/>
      <c r="D638" s="97"/>
      <c r="E638" s="96"/>
      <c r="F638" s="104" t="str">
        <f ca="1">IF(OR(B638="",C638=""),"",IFERROR(VLOOKUP(B638,DataQualityDashboard!B:K,3,FALSE)&amp;": "&amp;INDEX(INDIRECT("'"&amp;B638&amp;"'!5:5"), MATCH(C638,INDIRECT("'"&amp;B638&amp;"'!6:6"),0)),"not available, please double-check your entries in C0010 and C0020"))</f>
        <v/>
      </c>
    </row>
    <row r="639" spans="1:6" ht="52.5" customHeight="1">
      <c r="A639" s="1" t="s">
        <v>146</v>
      </c>
      <c r="B639" s="97"/>
      <c r="C639" s="97"/>
      <c r="D639" s="97"/>
      <c r="E639" s="96"/>
      <c r="F639" s="104" t="str">
        <f ca="1">IF(OR(B639="",C639=""),"",IFERROR(VLOOKUP(B639,DataQualityDashboard!B:K,3,FALSE)&amp;": "&amp;INDEX(INDIRECT("'"&amp;B639&amp;"'!5:5"), MATCH(C639,INDIRECT("'"&amp;B639&amp;"'!6:6"),0)),"not available, please double-check your entries in C0010 and C0020"))</f>
        <v/>
      </c>
    </row>
    <row r="640" spans="1:6" ht="52.5" customHeight="1">
      <c r="A640" s="1" t="s">
        <v>146</v>
      </c>
      <c r="B640" s="97"/>
      <c r="C640" s="97"/>
      <c r="D640" s="97"/>
      <c r="E640" s="96"/>
      <c r="F640" s="104" t="str">
        <f ca="1">IF(OR(B640="",C640=""),"",IFERROR(VLOOKUP(B640,DataQualityDashboard!B:K,3,FALSE)&amp;": "&amp;INDEX(INDIRECT("'"&amp;B640&amp;"'!5:5"), MATCH(C640,INDIRECT("'"&amp;B640&amp;"'!6:6"),0)),"not available, please double-check your entries in C0010 and C0020"))</f>
        <v/>
      </c>
    </row>
    <row r="641" spans="1:6" ht="52.5" customHeight="1">
      <c r="A641" s="1" t="s">
        <v>146</v>
      </c>
      <c r="B641" s="97"/>
      <c r="C641" s="97"/>
      <c r="D641" s="97"/>
      <c r="E641" s="96"/>
      <c r="F641" s="104" t="str">
        <f ca="1">IF(OR(B641="",C641=""),"",IFERROR(VLOOKUP(B641,DataQualityDashboard!B:K,3,FALSE)&amp;": "&amp;INDEX(INDIRECT("'"&amp;B641&amp;"'!5:5"), MATCH(C641,INDIRECT("'"&amp;B641&amp;"'!6:6"),0)),"not available, please double-check your entries in C0010 and C0020"))</f>
        <v/>
      </c>
    </row>
    <row r="642" spans="1:6" ht="52.5" customHeight="1">
      <c r="A642" s="1" t="s">
        <v>146</v>
      </c>
      <c r="B642" s="97"/>
      <c r="C642" s="97"/>
      <c r="D642" s="97"/>
      <c r="E642" s="96"/>
      <c r="F642" s="104" t="str">
        <f ca="1">IF(OR(B642="",C642=""),"",IFERROR(VLOOKUP(B642,DataQualityDashboard!B:K,3,FALSE)&amp;": "&amp;INDEX(INDIRECT("'"&amp;B642&amp;"'!5:5"), MATCH(C642,INDIRECT("'"&amp;B642&amp;"'!6:6"),0)),"not available, please double-check your entries in C0010 and C0020"))</f>
        <v/>
      </c>
    </row>
    <row r="643" spans="1:6" ht="52.5" customHeight="1">
      <c r="A643" s="1" t="s">
        <v>146</v>
      </c>
      <c r="B643" s="97"/>
      <c r="C643" s="97"/>
      <c r="D643" s="97"/>
      <c r="E643" s="96"/>
      <c r="F643" s="104" t="str">
        <f ca="1">IF(OR(B643="",C643=""),"",IFERROR(VLOOKUP(B643,DataQualityDashboard!B:K,3,FALSE)&amp;": "&amp;INDEX(INDIRECT("'"&amp;B643&amp;"'!5:5"), MATCH(C643,INDIRECT("'"&amp;B643&amp;"'!6:6"),0)),"not available, please double-check your entries in C0010 and C0020"))</f>
        <v/>
      </c>
    </row>
    <row r="644" spans="1:6" ht="52.5" customHeight="1">
      <c r="A644" s="1" t="s">
        <v>146</v>
      </c>
      <c r="B644" s="97"/>
      <c r="C644" s="97"/>
      <c r="D644" s="97"/>
      <c r="E644" s="96"/>
      <c r="F644" s="104" t="str">
        <f ca="1">IF(OR(B644="",C644=""),"",IFERROR(VLOOKUP(B644,DataQualityDashboard!B:K,3,FALSE)&amp;": "&amp;INDEX(INDIRECT("'"&amp;B644&amp;"'!5:5"), MATCH(C644,INDIRECT("'"&amp;B644&amp;"'!6:6"),0)),"not available, please double-check your entries in C0010 and C0020"))</f>
        <v/>
      </c>
    </row>
    <row r="645" spans="1:6" ht="52.5" customHeight="1">
      <c r="A645" s="1" t="s">
        <v>146</v>
      </c>
      <c r="B645" s="97"/>
      <c r="C645" s="97"/>
      <c r="D645" s="97"/>
      <c r="E645" s="96"/>
      <c r="F645" s="104" t="str">
        <f ca="1">IF(OR(B645="",C645=""),"",IFERROR(VLOOKUP(B645,DataQualityDashboard!B:K,3,FALSE)&amp;": "&amp;INDEX(INDIRECT("'"&amp;B645&amp;"'!5:5"), MATCH(C645,INDIRECT("'"&amp;B645&amp;"'!6:6"),0)),"not available, please double-check your entries in C0010 and C0020"))</f>
        <v/>
      </c>
    </row>
    <row r="646" spans="1:6" ht="52.5" customHeight="1">
      <c r="A646" s="1" t="s">
        <v>146</v>
      </c>
      <c r="B646" s="97"/>
      <c r="C646" s="97"/>
      <c r="D646" s="97"/>
      <c r="E646" s="96"/>
      <c r="F646" s="104" t="str">
        <f ca="1">IF(OR(B646="",C646=""),"",IFERROR(VLOOKUP(B646,DataQualityDashboard!B:K,3,FALSE)&amp;": "&amp;INDEX(INDIRECT("'"&amp;B646&amp;"'!5:5"), MATCH(C646,INDIRECT("'"&amp;B646&amp;"'!6:6"),0)),"not available, please double-check your entries in C0010 and C0020"))</f>
        <v/>
      </c>
    </row>
    <row r="647" spans="1:6" ht="52.5" customHeight="1">
      <c r="A647" s="1" t="s">
        <v>146</v>
      </c>
      <c r="B647" s="97"/>
      <c r="C647" s="97"/>
      <c r="D647" s="97"/>
      <c r="E647" s="96"/>
      <c r="F647" s="104" t="str">
        <f ca="1">IF(OR(B647="",C647=""),"",IFERROR(VLOOKUP(B647,DataQualityDashboard!B:K,3,FALSE)&amp;": "&amp;INDEX(INDIRECT("'"&amp;B647&amp;"'!5:5"), MATCH(C647,INDIRECT("'"&amp;B647&amp;"'!6:6"),0)),"not available, please double-check your entries in C0010 and C0020"))</f>
        <v/>
      </c>
    </row>
    <row r="648" spans="1:6" ht="52.5" customHeight="1">
      <c r="A648" s="1" t="s">
        <v>146</v>
      </c>
      <c r="B648" s="97"/>
      <c r="C648" s="97"/>
      <c r="D648" s="97"/>
      <c r="E648" s="96"/>
      <c r="F648" s="104" t="str">
        <f ca="1">IF(OR(B648="",C648=""),"",IFERROR(VLOOKUP(B648,DataQualityDashboard!B:K,3,FALSE)&amp;": "&amp;INDEX(INDIRECT("'"&amp;B648&amp;"'!5:5"), MATCH(C648,INDIRECT("'"&amp;B648&amp;"'!6:6"),0)),"not available, please double-check your entries in C0010 and C0020"))</f>
        <v/>
      </c>
    </row>
    <row r="649" spans="1:6" ht="52.5" customHeight="1">
      <c r="A649" s="1" t="s">
        <v>146</v>
      </c>
      <c r="B649" s="97"/>
      <c r="C649" s="97"/>
      <c r="D649" s="97"/>
      <c r="E649" s="96"/>
      <c r="F649" s="104" t="str">
        <f ca="1">IF(OR(B649="",C649=""),"",IFERROR(VLOOKUP(B649,DataQualityDashboard!B:K,3,FALSE)&amp;": "&amp;INDEX(INDIRECT("'"&amp;B649&amp;"'!5:5"), MATCH(C649,INDIRECT("'"&amp;B649&amp;"'!6:6"),0)),"not available, please double-check your entries in C0010 and C0020"))</f>
        <v/>
      </c>
    </row>
    <row r="650" spans="1:6" ht="52.5" customHeight="1">
      <c r="A650" s="1" t="s">
        <v>146</v>
      </c>
      <c r="B650" s="97"/>
      <c r="C650" s="97"/>
      <c r="D650" s="97"/>
      <c r="E650" s="96"/>
      <c r="F650" s="104" t="str">
        <f ca="1">IF(OR(B650="",C650=""),"",IFERROR(VLOOKUP(B650,DataQualityDashboard!B:K,3,FALSE)&amp;": "&amp;INDEX(INDIRECT("'"&amp;B650&amp;"'!5:5"), MATCH(C650,INDIRECT("'"&amp;B650&amp;"'!6:6"),0)),"not available, please double-check your entries in C0010 and C0020"))</f>
        <v/>
      </c>
    </row>
    <row r="651" spans="1:6" ht="52.5" customHeight="1">
      <c r="A651" s="1" t="s">
        <v>146</v>
      </c>
      <c r="B651" s="97"/>
      <c r="C651" s="97"/>
      <c r="D651" s="97"/>
      <c r="E651" s="96"/>
      <c r="F651" s="104" t="str">
        <f ca="1">IF(OR(B651="",C651=""),"",IFERROR(VLOOKUP(B651,DataQualityDashboard!B:K,3,FALSE)&amp;": "&amp;INDEX(INDIRECT("'"&amp;B651&amp;"'!5:5"), MATCH(C651,INDIRECT("'"&amp;B651&amp;"'!6:6"),0)),"not available, please double-check your entries in C0010 and C0020"))</f>
        <v/>
      </c>
    </row>
    <row r="652" spans="1:6" ht="52.5" customHeight="1">
      <c r="A652" s="1" t="s">
        <v>146</v>
      </c>
      <c r="B652" s="97"/>
      <c r="C652" s="97"/>
      <c r="D652" s="97"/>
      <c r="E652" s="96"/>
      <c r="F652" s="104" t="str">
        <f ca="1">IF(OR(B652="",C652=""),"",IFERROR(VLOOKUP(B652,DataQualityDashboard!B:K,3,FALSE)&amp;": "&amp;INDEX(INDIRECT("'"&amp;B652&amp;"'!5:5"), MATCH(C652,INDIRECT("'"&amp;B652&amp;"'!6:6"),0)),"not available, please double-check your entries in C0010 and C0020"))</f>
        <v/>
      </c>
    </row>
    <row r="653" spans="1:6" ht="52.5" customHeight="1">
      <c r="A653" s="1" t="s">
        <v>146</v>
      </c>
      <c r="B653" s="97"/>
      <c r="C653" s="97"/>
      <c r="D653" s="97"/>
      <c r="E653" s="96"/>
      <c r="F653" s="104" t="str">
        <f ca="1">IF(OR(B653="",C653=""),"",IFERROR(VLOOKUP(B653,DataQualityDashboard!B:K,3,FALSE)&amp;": "&amp;INDEX(INDIRECT("'"&amp;B653&amp;"'!5:5"), MATCH(C653,INDIRECT("'"&amp;B653&amp;"'!6:6"),0)),"not available, please double-check your entries in C0010 and C0020"))</f>
        <v/>
      </c>
    </row>
    <row r="654" spans="1:6" ht="52.5" customHeight="1">
      <c r="A654" s="1" t="s">
        <v>146</v>
      </c>
      <c r="B654" s="97"/>
      <c r="C654" s="97"/>
      <c r="D654" s="97"/>
      <c r="E654" s="96"/>
      <c r="F654" s="104" t="str">
        <f ca="1">IF(OR(B654="",C654=""),"",IFERROR(VLOOKUP(B654,DataQualityDashboard!B:K,3,FALSE)&amp;": "&amp;INDEX(INDIRECT("'"&amp;B654&amp;"'!5:5"), MATCH(C654,INDIRECT("'"&amp;B654&amp;"'!6:6"),0)),"not available, please double-check your entries in C0010 and C0020"))</f>
        <v/>
      </c>
    </row>
    <row r="655" spans="1:6" ht="52.5" customHeight="1">
      <c r="A655" s="1" t="s">
        <v>146</v>
      </c>
      <c r="B655" s="97"/>
      <c r="C655" s="97"/>
      <c r="D655" s="97"/>
      <c r="E655" s="96"/>
      <c r="F655" s="104" t="str">
        <f ca="1">IF(OR(B655="",C655=""),"",IFERROR(VLOOKUP(B655,DataQualityDashboard!B:K,3,FALSE)&amp;": "&amp;INDEX(INDIRECT("'"&amp;B655&amp;"'!5:5"), MATCH(C655,INDIRECT("'"&amp;B655&amp;"'!6:6"),0)),"not available, please double-check your entries in C0010 and C0020"))</f>
        <v/>
      </c>
    </row>
    <row r="656" spans="1:6" ht="52.5" customHeight="1">
      <c r="A656" s="1" t="s">
        <v>146</v>
      </c>
      <c r="B656" s="97"/>
      <c r="C656" s="97"/>
      <c r="D656" s="97"/>
      <c r="E656" s="96"/>
      <c r="F656" s="104" t="str">
        <f ca="1">IF(OR(B656="",C656=""),"",IFERROR(VLOOKUP(B656,DataQualityDashboard!B:K,3,FALSE)&amp;": "&amp;INDEX(INDIRECT("'"&amp;B656&amp;"'!5:5"), MATCH(C656,INDIRECT("'"&amp;B656&amp;"'!6:6"),0)),"not available, please double-check your entries in C0010 and C0020"))</f>
        <v/>
      </c>
    </row>
    <row r="657" spans="1:6" ht="52.5" customHeight="1">
      <c r="A657" s="1" t="s">
        <v>146</v>
      </c>
      <c r="B657" s="97"/>
      <c r="C657" s="97"/>
      <c r="D657" s="97"/>
      <c r="E657" s="96"/>
      <c r="F657" s="104" t="str">
        <f ca="1">IF(OR(B657="",C657=""),"",IFERROR(VLOOKUP(B657,DataQualityDashboard!B:K,3,FALSE)&amp;": "&amp;INDEX(INDIRECT("'"&amp;B657&amp;"'!5:5"), MATCH(C657,INDIRECT("'"&amp;B657&amp;"'!6:6"),0)),"not available, please double-check your entries in C0010 and C0020"))</f>
        <v/>
      </c>
    </row>
    <row r="658" spans="1:6" ht="52.5" customHeight="1">
      <c r="A658" s="1" t="s">
        <v>146</v>
      </c>
      <c r="B658" s="97"/>
      <c r="C658" s="97"/>
      <c r="D658" s="97"/>
      <c r="E658" s="96"/>
      <c r="F658" s="104" t="str">
        <f ca="1">IF(OR(B658="",C658=""),"",IFERROR(VLOOKUP(B658,DataQualityDashboard!B:K,3,FALSE)&amp;": "&amp;INDEX(INDIRECT("'"&amp;B658&amp;"'!5:5"), MATCH(C658,INDIRECT("'"&amp;B658&amp;"'!6:6"),0)),"not available, please double-check your entries in C0010 and C0020"))</f>
        <v/>
      </c>
    </row>
    <row r="659" spans="1:6" ht="52.5" customHeight="1">
      <c r="A659" s="1" t="s">
        <v>146</v>
      </c>
      <c r="B659" s="97"/>
      <c r="C659" s="97"/>
      <c r="D659" s="97"/>
      <c r="E659" s="96"/>
      <c r="F659" s="104" t="str">
        <f ca="1">IF(OR(B659="",C659=""),"",IFERROR(VLOOKUP(B659,DataQualityDashboard!B:K,3,FALSE)&amp;": "&amp;INDEX(INDIRECT("'"&amp;B659&amp;"'!5:5"), MATCH(C659,INDIRECT("'"&amp;B659&amp;"'!6:6"),0)),"not available, please double-check your entries in C0010 and C0020"))</f>
        <v/>
      </c>
    </row>
    <row r="660" spans="1:6" ht="52.5" customHeight="1">
      <c r="A660" s="1" t="s">
        <v>146</v>
      </c>
      <c r="B660" s="97"/>
      <c r="C660" s="97"/>
      <c r="D660" s="97"/>
      <c r="E660" s="96"/>
      <c r="F660" s="104" t="str">
        <f ca="1">IF(OR(B660="",C660=""),"",IFERROR(VLOOKUP(B660,DataQualityDashboard!B:K,3,FALSE)&amp;": "&amp;INDEX(INDIRECT("'"&amp;B660&amp;"'!5:5"), MATCH(C660,INDIRECT("'"&amp;B660&amp;"'!6:6"),0)),"not available, please double-check your entries in C0010 and C0020"))</f>
        <v/>
      </c>
    </row>
    <row r="661" spans="1:6" ht="52.5" customHeight="1">
      <c r="A661" s="1" t="s">
        <v>146</v>
      </c>
      <c r="B661" s="97"/>
      <c r="C661" s="97"/>
      <c r="D661" s="97"/>
      <c r="E661" s="96"/>
      <c r="F661" s="104" t="str">
        <f ca="1">IF(OR(B661="",C661=""),"",IFERROR(VLOOKUP(B661,DataQualityDashboard!B:K,3,FALSE)&amp;": "&amp;INDEX(INDIRECT("'"&amp;B661&amp;"'!5:5"), MATCH(C661,INDIRECT("'"&amp;B661&amp;"'!6:6"),0)),"not available, please double-check your entries in C0010 and C0020"))</f>
        <v/>
      </c>
    </row>
    <row r="662" spans="1:6" ht="52.5" customHeight="1">
      <c r="A662" s="1" t="s">
        <v>146</v>
      </c>
      <c r="B662" s="97"/>
      <c r="C662" s="97"/>
      <c r="D662" s="97"/>
      <c r="E662" s="96"/>
      <c r="F662" s="104" t="str">
        <f ca="1">IF(OR(B662="",C662=""),"",IFERROR(VLOOKUP(B662,DataQualityDashboard!B:K,3,FALSE)&amp;": "&amp;INDEX(INDIRECT("'"&amp;B662&amp;"'!5:5"), MATCH(C662,INDIRECT("'"&amp;B662&amp;"'!6:6"),0)),"not available, please double-check your entries in C0010 and C0020"))</f>
        <v/>
      </c>
    </row>
    <row r="663" spans="1:6" ht="52.5" customHeight="1">
      <c r="A663" s="1" t="s">
        <v>146</v>
      </c>
      <c r="B663" s="97"/>
      <c r="C663" s="97"/>
      <c r="D663" s="97"/>
      <c r="E663" s="96"/>
      <c r="F663" s="104" t="str">
        <f ca="1">IF(OR(B663="",C663=""),"",IFERROR(VLOOKUP(B663,DataQualityDashboard!B:K,3,FALSE)&amp;": "&amp;INDEX(INDIRECT("'"&amp;B663&amp;"'!5:5"), MATCH(C663,INDIRECT("'"&amp;B663&amp;"'!6:6"),0)),"not available, please double-check your entries in C0010 and C0020"))</f>
        <v/>
      </c>
    </row>
    <row r="664" spans="1:6" ht="52.5" customHeight="1">
      <c r="A664" s="1" t="s">
        <v>146</v>
      </c>
      <c r="B664" s="97"/>
      <c r="C664" s="97"/>
      <c r="D664" s="97"/>
      <c r="E664" s="96"/>
      <c r="F664" s="104" t="str">
        <f ca="1">IF(OR(B664="",C664=""),"",IFERROR(VLOOKUP(B664,DataQualityDashboard!B:K,3,FALSE)&amp;": "&amp;INDEX(INDIRECT("'"&amp;B664&amp;"'!5:5"), MATCH(C664,INDIRECT("'"&amp;B664&amp;"'!6:6"),0)),"not available, please double-check your entries in C0010 and C0020"))</f>
        <v/>
      </c>
    </row>
    <row r="665" spans="1:6" ht="52.5" customHeight="1">
      <c r="A665" s="1" t="s">
        <v>146</v>
      </c>
      <c r="B665" s="97"/>
      <c r="C665" s="97"/>
      <c r="D665" s="97"/>
      <c r="E665" s="96"/>
      <c r="F665" s="104" t="str">
        <f ca="1">IF(OR(B665="",C665=""),"",IFERROR(VLOOKUP(B665,DataQualityDashboard!B:K,3,FALSE)&amp;": "&amp;INDEX(INDIRECT("'"&amp;B665&amp;"'!5:5"), MATCH(C665,INDIRECT("'"&amp;B665&amp;"'!6:6"),0)),"not available, please double-check your entries in C0010 and C0020"))</f>
        <v/>
      </c>
    </row>
    <row r="666" spans="1:6" ht="52.5" customHeight="1">
      <c r="A666" s="1" t="s">
        <v>146</v>
      </c>
      <c r="B666" s="97"/>
      <c r="C666" s="97"/>
      <c r="D666" s="97"/>
      <c r="E666" s="96"/>
      <c r="F666" s="104" t="str">
        <f ca="1">IF(OR(B666="",C666=""),"",IFERROR(VLOOKUP(B666,DataQualityDashboard!B:K,3,FALSE)&amp;": "&amp;INDEX(INDIRECT("'"&amp;B666&amp;"'!5:5"), MATCH(C666,INDIRECT("'"&amp;B666&amp;"'!6:6"),0)),"not available, please double-check your entries in C0010 and C0020"))</f>
        <v/>
      </c>
    </row>
    <row r="667" spans="1:6" ht="52.5" customHeight="1">
      <c r="A667" s="1" t="s">
        <v>146</v>
      </c>
      <c r="B667" s="97"/>
      <c r="C667" s="97"/>
      <c r="D667" s="97"/>
      <c r="E667" s="96"/>
      <c r="F667" s="104" t="str">
        <f ca="1">IF(OR(B667="",C667=""),"",IFERROR(VLOOKUP(B667,DataQualityDashboard!B:K,3,FALSE)&amp;": "&amp;INDEX(INDIRECT("'"&amp;B667&amp;"'!5:5"), MATCH(C667,INDIRECT("'"&amp;B667&amp;"'!6:6"),0)),"not available, please double-check your entries in C0010 and C0020"))</f>
        <v/>
      </c>
    </row>
    <row r="668" spans="1:6" ht="52.5" customHeight="1">
      <c r="A668" s="1" t="s">
        <v>146</v>
      </c>
      <c r="B668" s="97"/>
      <c r="C668" s="97"/>
      <c r="D668" s="97"/>
      <c r="E668" s="96"/>
      <c r="F668" s="104" t="str">
        <f ca="1">IF(OR(B668="",C668=""),"",IFERROR(VLOOKUP(B668,DataQualityDashboard!B:K,3,FALSE)&amp;": "&amp;INDEX(INDIRECT("'"&amp;B668&amp;"'!5:5"), MATCH(C668,INDIRECT("'"&amp;B668&amp;"'!6:6"),0)),"not available, please double-check your entries in C0010 and C0020"))</f>
        <v/>
      </c>
    </row>
    <row r="669" spans="1:6" ht="52.5" customHeight="1">
      <c r="A669" s="1" t="s">
        <v>146</v>
      </c>
      <c r="B669" s="97"/>
      <c r="C669" s="97"/>
      <c r="D669" s="97"/>
      <c r="E669" s="96"/>
      <c r="F669" s="104" t="str">
        <f ca="1">IF(OR(B669="",C669=""),"",IFERROR(VLOOKUP(B669,DataQualityDashboard!B:K,3,FALSE)&amp;": "&amp;INDEX(INDIRECT("'"&amp;B669&amp;"'!5:5"), MATCH(C669,INDIRECT("'"&amp;B669&amp;"'!6:6"),0)),"not available, please double-check your entries in C0010 and C0020"))</f>
        <v/>
      </c>
    </row>
    <row r="670" spans="1:6" ht="52.5" customHeight="1">
      <c r="A670" s="1" t="s">
        <v>146</v>
      </c>
      <c r="B670" s="97"/>
      <c r="C670" s="97"/>
      <c r="D670" s="97"/>
      <c r="E670" s="96"/>
      <c r="F670" s="104" t="str">
        <f ca="1">IF(OR(B670="",C670=""),"",IFERROR(VLOOKUP(B670,DataQualityDashboard!B:K,3,FALSE)&amp;": "&amp;INDEX(INDIRECT("'"&amp;B670&amp;"'!5:5"), MATCH(C670,INDIRECT("'"&amp;B670&amp;"'!6:6"),0)),"not available, please double-check your entries in C0010 and C0020"))</f>
        <v/>
      </c>
    </row>
    <row r="671" spans="1:6" ht="52.5" customHeight="1">
      <c r="A671" s="1" t="s">
        <v>146</v>
      </c>
      <c r="B671" s="97"/>
      <c r="C671" s="97"/>
      <c r="D671" s="97"/>
      <c r="E671" s="96"/>
      <c r="F671" s="104" t="str">
        <f ca="1">IF(OR(B671="",C671=""),"",IFERROR(VLOOKUP(B671,DataQualityDashboard!B:K,3,FALSE)&amp;": "&amp;INDEX(INDIRECT("'"&amp;B671&amp;"'!5:5"), MATCH(C671,INDIRECT("'"&amp;B671&amp;"'!6:6"),0)),"not available, please double-check your entries in C0010 and C0020"))</f>
        <v/>
      </c>
    </row>
    <row r="672" spans="1:6" ht="52.5" customHeight="1">
      <c r="A672" s="1" t="s">
        <v>146</v>
      </c>
      <c r="B672" s="97"/>
      <c r="C672" s="97"/>
      <c r="D672" s="97"/>
      <c r="E672" s="96"/>
      <c r="F672" s="104" t="str">
        <f ca="1">IF(OR(B672="",C672=""),"",IFERROR(VLOOKUP(B672,DataQualityDashboard!B:K,3,FALSE)&amp;": "&amp;INDEX(INDIRECT("'"&amp;B672&amp;"'!5:5"), MATCH(C672,INDIRECT("'"&amp;B672&amp;"'!6:6"),0)),"not available, please double-check your entries in C0010 and C0020"))</f>
        <v/>
      </c>
    </row>
    <row r="673" spans="1:6" ht="52.5" customHeight="1">
      <c r="A673" s="1" t="s">
        <v>146</v>
      </c>
      <c r="B673" s="97"/>
      <c r="C673" s="97"/>
      <c r="D673" s="97"/>
      <c r="E673" s="96"/>
      <c r="F673" s="104" t="str">
        <f ca="1">IF(OR(B673="",C673=""),"",IFERROR(VLOOKUP(B673,DataQualityDashboard!B:K,3,FALSE)&amp;": "&amp;INDEX(INDIRECT("'"&amp;B673&amp;"'!5:5"), MATCH(C673,INDIRECT("'"&amp;B673&amp;"'!6:6"),0)),"not available, please double-check your entries in C0010 and C0020"))</f>
        <v/>
      </c>
    </row>
    <row r="674" spans="1:6" ht="52.5" customHeight="1">
      <c r="A674" s="1" t="s">
        <v>146</v>
      </c>
      <c r="B674" s="97"/>
      <c r="C674" s="97"/>
      <c r="D674" s="97"/>
      <c r="E674" s="96"/>
      <c r="F674" s="104" t="str">
        <f ca="1">IF(OR(B674="",C674=""),"",IFERROR(VLOOKUP(B674,DataQualityDashboard!B:K,3,FALSE)&amp;": "&amp;INDEX(INDIRECT("'"&amp;B674&amp;"'!5:5"), MATCH(C674,INDIRECT("'"&amp;B674&amp;"'!6:6"),0)),"not available, please double-check your entries in C0010 and C0020"))</f>
        <v/>
      </c>
    </row>
    <row r="675" spans="1:6" ht="52.5" customHeight="1">
      <c r="A675" s="1" t="s">
        <v>146</v>
      </c>
      <c r="B675" s="97"/>
      <c r="C675" s="97"/>
      <c r="D675" s="97"/>
      <c r="E675" s="96"/>
      <c r="F675" s="104" t="str">
        <f ca="1">IF(OR(B675="",C675=""),"",IFERROR(VLOOKUP(B675,DataQualityDashboard!B:K,3,FALSE)&amp;": "&amp;INDEX(INDIRECT("'"&amp;B675&amp;"'!5:5"), MATCH(C675,INDIRECT("'"&amp;B675&amp;"'!6:6"),0)),"not available, please double-check your entries in C0010 and C0020"))</f>
        <v/>
      </c>
    </row>
    <row r="676" spans="1:6" ht="52.5" customHeight="1">
      <c r="A676" s="1" t="s">
        <v>146</v>
      </c>
      <c r="B676" s="97"/>
      <c r="C676" s="97"/>
      <c r="D676" s="97"/>
      <c r="E676" s="96"/>
      <c r="F676" s="104" t="str">
        <f ca="1">IF(OR(B676="",C676=""),"",IFERROR(VLOOKUP(B676,DataQualityDashboard!B:K,3,FALSE)&amp;": "&amp;INDEX(INDIRECT("'"&amp;B676&amp;"'!5:5"), MATCH(C676,INDIRECT("'"&amp;B676&amp;"'!6:6"),0)),"not available, please double-check your entries in C0010 and C0020"))</f>
        <v/>
      </c>
    </row>
    <row r="677" spans="1:6" ht="52.5" customHeight="1">
      <c r="A677" s="1" t="s">
        <v>146</v>
      </c>
      <c r="B677" s="97"/>
      <c r="C677" s="97"/>
      <c r="D677" s="97"/>
      <c r="E677" s="96"/>
      <c r="F677" s="104" t="str">
        <f ca="1">IF(OR(B677="",C677=""),"",IFERROR(VLOOKUP(B677,DataQualityDashboard!B:K,3,FALSE)&amp;": "&amp;INDEX(INDIRECT("'"&amp;B677&amp;"'!5:5"), MATCH(C677,INDIRECT("'"&amp;B677&amp;"'!6:6"),0)),"not available, please double-check your entries in C0010 and C0020"))</f>
        <v/>
      </c>
    </row>
    <row r="678" spans="1:6" ht="52.5" customHeight="1">
      <c r="A678" s="1" t="s">
        <v>146</v>
      </c>
      <c r="B678" s="97"/>
      <c r="C678" s="97"/>
      <c r="D678" s="97"/>
      <c r="E678" s="96"/>
      <c r="F678" s="104" t="str">
        <f ca="1">IF(OR(B678="",C678=""),"",IFERROR(VLOOKUP(B678,DataQualityDashboard!B:K,3,FALSE)&amp;": "&amp;INDEX(INDIRECT("'"&amp;B678&amp;"'!5:5"), MATCH(C678,INDIRECT("'"&amp;B678&amp;"'!6:6"),0)),"not available, please double-check your entries in C0010 and C0020"))</f>
        <v/>
      </c>
    </row>
    <row r="679" spans="1:6" ht="52.5" customHeight="1">
      <c r="A679" s="1" t="s">
        <v>146</v>
      </c>
      <c r="B679" s="97"/>
      <c r="C679" s="97"/>
      <c r="D679" s="97"/>
      <c r="E679" s="96"/>
      <c r="F679" s="104" t="str">
        <f ca="1">IF(OR(B679="",C679=""),"",IFERROR(VLOOKUP(B679,DataQualityDashboard!B:K,3,FALSE)&amp;": "&amp;INDEX(INDIRECT("'"&amp;B679&amp;"'!5:5"), MATCH(C679,INDIRECT("'"&amp;B679&amp;"'!6:6"),0)),"not available, please double-check your entries in C0010 and C0020"))</f>
        <v/>
      </c>
    </row>
    <row r="680" spans="1:6" ht="52.5" customHeight="1">
      <c r="A680" s="1" t="s">
        <v>146</v>
      </c>
      <c r="B680" s="97"/>
      <c r="C680" s="97"/>
      <c r="D680" s="97"/>
      <c r="E680" s="96"/>
      <c r="F680" s="104" t="str">
        <f ca="1">IF(OR(B680="",C680=""),"",IFERROR(VLOOKUP(B680,DataQualityDashboard!B:K,3,FALSE)&amp;": "&amp;INDEX(INDIRECT("'"&amp;B680&amp;"'!5:5"), MATCH(C680,INDIRECT("'"&amp;B680&amp;"'!6:6"),0)),"not available, please double-check your entries in C0010 and C0020"))</f>
        <v/>
      </c>
    </row>
    <row r="681" spans="1:6" ht="52.5" customHeight="1">
      <c r="A681" s="1" t="s">
        <v>146</v>
      </c>
      <c r="B681" s="97"/>
      <c r="C681" s="97"/>
      <c r="D681" s="97"/>
      <c r="E681" s="96"/>
      <c r="F681" s="104" t="str">
        <f ca="1">IF(OR(B681="",C681=""),"",IFERROR(VLOOKUP(B681,DataQualityDashboard!B:K,3,FALSE)&amp;": "&amp;INDEX(INDIRECT("'"&amp;B681&amp;"'!5:5"), MATCH(C681,INDIRECT("'"&amp;B681&amp;"'!6:6"),0)),"not available, please double-check your entries in C0010 and C0020"))</f>
        <v/>
      </c>
    </row>
    <row r="682" spans="1:6" ht="52.5" customHeight="1">
      <c r="A682" s="1" t="s">
        <v>146</v>
      </c>
      <c r="B682" s="97"/>
      <c r="C682" s="97"/>
      <c r="D682" s="97"/>
      <c r="E682" s="96"/>
      <c r="F682" s="104" t="str">
        <f ca="1">IF(OR(B682="",C682=""),"",IFERROR(VLOOKUP(B682,DataQualityDashboard!B:K,3,FALSE)&amp;": "&amp;INDEX(INDIRECT("'"&amp;B682&amp;"'!5:5"), MATCH(C682,INDIRECT("'"&amp;B682&amp;"'!6:6"),0)),"not available, please double-check your entries in C0010 and C0020"))</f>
        <v/>
      </c>
    </row>
    <row r="683" spans="1:6" ht="52.5" customHeight="1">
      <c r="A683" s="1" t="s">
        <v>146</v>
      </c>
      <c r="B683" s="97"/>
      <c r="C683" s="97"/>
      <c r="D683" s="97"/>
      <c r="E683" s="96"/>
      <c r="F683" s="104" t="str">
        <f ca="1">IF(OR(B683="",C683=""),"",IFERROR(VLOOKUP(B683,DataQualityDashboard!B:K,3,FALSE)&amp;": "&amp;INDEX(INDIRECT("'"&amp;B683&amp;"'!5:5"), MATCH(C683,INDIRECT("'"&amp;B683&amp;"'!6:6"),0)),"not available, please double-check your entries in C0010 and C0020"))</f>
        <v/>
      </c>
    </row>
    <row r="684" spans="1:6" ht="52.5" customHeight="1">
      <c r="A684" s="1" t="s">
        <v>146</v>
      </c>
      <c r="B684" s="97"/>
      <c r="C684" s="97"/>
      <c r="D684" s="97"/>
      <c r="E684" s="96"/>
      <c r="F684" s="104" t="str">
        <f ca="1">IF(OR(B684="",C684=""),"",IFERROR(VLOOKUP(B684,DataQualityDashboard!B:K,3,FALSE)&amp;": "&amp;INDEX(INDIRECT("'"&amp;B684&amp;"'!5:5"), MATCH(C684,INDIRECT("'"&amp;B684&amp;"'!6:6"),0)),"not available, please double-check your entries in C0010 and C0020"))</f>
        <v/>
      </c>
    </row>
    <row r="685" spans="1:6" ht="52.5" customHeight="1">
      <c r="A685" s="1" t="s">
        <v>146</v>
      </c>
      <c r="B685" s="97"/>
      <c r="C685" s="97"/>
      <c r="D685" s="97"/>
      <c r="E685" s="96"/>
      <c r="F685" s="104" t="str">
        <f ca="1">IF(OR(B685="",C685=""),"",IFERROR(VLOOKUP(B685,DataQualityDashboard!B:K,3,FALSE)&amp;": "&amp;INDEX(INDIRECT("'"&amp;B685&amp;"'!5:5"), MATCH(C685,INDIRECT("'"&amp;B685&amp;"'!6:6"),0)),"not available, please double-check your entries in C0010 and C0020"))</f>
        <v/>
      </c>
    </row>
    <row r="686" spans="1:6" ht="52.5" customHeight="1">
      <c r="A686" s="1" t="s">
        <v>146</v>
      </c>
      <c r="B686" s="97"/>
      <c r="C686" s="97"/>
      <c r="D686" s="97"/>
      <c r="E686" s="96"/>
      <c r="F686" s="104" t="str">
        <f ca="1">IF(OR(B686="",C686=""),"",IFERROR(VLOOKUP(B686,DataQualityDashboard!B:K,3,FALSE)&amp;": "&amp;INDEX(INDIRECT("'"&amp;B686&amp;"'!5:5"), MATCH(C686,INDIRECT("'"&amp;B686&amp;"'!6:6"),0)),"not available, please double-check your entries in C0010 and C0020"))</f>
        <v/>
      </c>
    </row>
    <row r="687" spans="1:6" ht="52.5" customHeight="1">
      <c r="A687" s="1" t="s">
        <v>146</v>
      </c>
      <c r="B687" s="97"/>
      <c r="C687" s="97"/>
      <c r="D687" s="97"/>
      <c r="E687" s="96"/>
      <c r="F687" s="104" t="str">
        <f ca="1">IF(OR(B687="",C687=""),"",IFERROR(VLOOKUP(B687,DataQualityDashboard!B:K,3,FALSE)&amp;": "&amp;INDEX(INDIRECT("'"&amp;B687&amp;"'!5:5"), MATCH(C687,INDIRECT("'"&amp;B687&amp;"'!6:6"),0)),"not available, please double-check your entries in C0010 and C0020"))</f>
        <v/>
      </c>
    </row>
    <row r="688" spans="1:6" ht="52.5" customHeight="1">
      <c r="A688" s="1" t="s">
        <v>146</v>
      </c>
      <c r="B688" s="97"/>
      <c r="C688" s="97"/>
      <c r="D688" s="97"/>
      <c r="E688" s="96"/>
      <c r="F688" s="104" t="str">
        <f ca="1">IF(OR(B688="",C688=""),"",IFERROR(VLOOKUP(B688,DataQualityDashboard!B:K,3,FALSE)&amp;": "&amp;INDEX(INDIRECT("'"&amp;B688&amp;"'!5:5"), MATCH(C688,INDIRECT("'"&amp;B688&amp;"'!6:6"),0)),"not available, please double-check your entries in C0010 and C0020"))</f>
        <v/>
      </c>
    </row>
    <row r="689" spans="1:6" ht="52.5" customHeight="1">
      <c r="A689" s="1" t="s">
        <v>146</v>
      </c>
      <c r="B689" s="97"/>
      <c r="C689" s="97"/>
      <c r="D689" s="97"/>
      <c r="E689" s="96"/>
      <c r="F689" s="104" t="str">
        <f ca="1">IF(OR(B689="",C689=""),"",IFERROR(VLOOKUP(B689,DataQualityDashboard!B:K,3,FALSE)&amp;": "&amp;INDEX(INDIRECT("'"&amp;B689&amp;"'!5:5"), MATCH(C689,INDIRECT("'"&amp;B689&amp;"'!6:6"),0)),"not available, please double-check your entries in C0010 and C0020"))</f>
        <v/>
      </c>
    </row>
    <row r="690" spans="1:6" ht="52.5" customHeight="1">
      <c r="A690" s="1" t="s">
        <v>146</v>
      </c>
      <c r="B690" s="97"/>
      <c r="C690" s="97"/>
      <c r="D690" s="97"/>
      <c r="E690" s="96"/>
      <c r="F690" s="104" t="str">
        <f ca="1">IF(OR(B690="",C690=""),"",IFERROR(VLOOKUP(B690,DataQualityDashboard!B:K,3,FALSE)&amp;": "&amp;INDEX(INDIRECT("'"&amp;B690&amp;"'!5:5"), MATCH(C690,INDIRECT("'"&amp;B690&amp;"'!6:6"),0)),"not available, please double-check your entries in C0010 and C0020"))</f>
        <v/>
      </c>
    </row>
    <row r="691" spans="1:6" ht="52.5" customHeight="1">
      <c r="A691" s="1" t="s">
        <v>146</v>
      </c>
      <c r="B691" s="97"/>
      <c r="C691" s="97"/>
      <c r="D691" s="97"/>
      <c r="E691" s="96"/>
      <c r="F691" s="104" t="str">
        <f ca="1">IF(OR(B691="",C691=""),"",IFERROR(VLOOKUP(B691,DataQualityDashboard!B:K,3,FALSE)&amp;": "&amp;INDEX(INDIRECT("'"&amp;B691&amp;"'!5:5"), MATCH(C691,INDIRECT("'"&amp;B691&amp;"'!6:6"),0)),"not available, please double-check your entries in C0010 and C0020"))</f>
        <v/>
      </c>
    </row>
    <row r="692" spans="1:6" ht="52.5" customHeight="1">
      <c r="A692" s="1" t="s">
        <v>146</v>
      </c>
      <c r="B692" s="97"/>
      <c r="C692" s="97"/>
      <c r="D692" s="97"/>
      <c r="E692" s="96"/>
      <c r="F692" s="104" t="str">
        <f ca="1">IF(OR(B692="",C692=""),"",IFERROR(VLOOKUP(B692,DataQualityDashboard!B:K,3,FALSE)&amp;": "&amp;INDEX(INDIRECT("'"&amp;B692&amp;"'!5:5"), MATCH(C692,INDIRECT("'"&amp;B692&amp;"'!6:6"),0)),"not available, please double-check your entries in C0010 and C0020"))</f>
        <v/>
      </c>
    </row>
    <row r="693" spans="1:6" ht="52.5" customHeight="1">
      <c r="A693" s="1" t="s">
        <v>146</v>
      </c>
      <c r="B693" s="97"/>
      <c r="C693" s="97"/>
      <c r="D693" s="97"/>
      <c r="E693" s="96"/>
      <c r="F693" s="104" t="str">
        <f ca="1">IF(OR(B693="",C693=""),"",IFERROR(VLOOKUP(B693,DataQualityDashboard!B:K,3,FALSE)&amp;": "&amp;INDEX(INDIRECT("'"&amp;B693&amp;"'!5:5"), MATCH(C693,INDIRECT("'"&amp;B693&amp;"'!6:6"),0)),"not available, please double-check your entries in C0010 and C0020"))</f>
        <v/>
      </c>
    </row>
    <row r="694" spans="1:6" ht="52.5" customHeight="1">
      <c r="A694" s="1" t="s">
        <v>146</v>
      </c>
      <c r="B694" s="97"/>
      <c r="C694" s="97"/>
      <c r="D694" s="97"/>
      <c r="E694" s="96"/>
      <c r="F694" s="104" t="str">
        <f ca="1">IF(OR(B694="",C694=""),"",IFERROR(VLOOKUP(B694,DataQualityDashboard!B:K,3,FALSE)&amp;": "&amp;INDEX(INDIRECT("'"&amp;B694&amp;"'!5:5"), MATCH(C694,INDIRECT("'"&amp;B694&amp;"'!6:6"),0)),"not available, please double-check your entries in C0010 and C0020"))</f>
        <v/>
      </c>
    </row>
    <row r="695" spans="1:6" ht="52.5" customHeight="1">
      <c r="A695" s="1" t="s">
        <v>146</v>
      </c>
      <c r="B695" s="97"/>
      <c r="C695" s="97"/>
      <c r="D695" s="97"/>
      <c r="E695" s="96"/>
      <c r="F695" s="104" t="str">
        <f ca="1">IF(OR(B695="",C695=""),"",IFERROR(VLOOKUP(B695,DataQualityDashboard!B:K,3,FALSE)&amp;": "&amp;INDEX(INDIRECT("'"&amp;B695&amp;"'!5:5"), MATCH(C695,INDIRECT("'"&amp;B695&amp;"'!6:6"),0)),"not available, please double-check your entries in C0010 and C0020"))</f>
        <v/>
      </c>
    </row>
    <row r="696" spans="1:6" ht="52.5" customHeight="1">
      <c r="A696" s="1" t="s">
        <v>146</v>
      </c>
      <c r="B696" s="97"/>
      <c r="C696" s="97"/>
      <c r="D696" s="97"/>
      <c r="E696" s="96"/>
      <c r="F696" s="104" t="str">
        <f ca="1">IF(OR(B696="",C696=""),"",IFERROR(VLOOKUP(B696,DataQualityDashboard!B:K,3,FALSE)&amp;": "&amp;INDEX(INDIRECT("'"&amp;B696&amp;"'!5:5"), MATCH(C696,INDIRECT("'"&amp;B696&amp;"'!6:6"),0)),"not available, please double-check your entries in C0010 and C0020"))</f>
        <v/>
      </c>
    </row>
    <row r="697" spans="1:6" ht="52.5" customHeight="1">
      <c r="A697" s="1" t="s">
        <v>146</v>
      </c>
      <c r="B697" s="97"/>
      <c r="C697" s="97"/>
      <c r="D697" s="97"/>
      <c r="E697" s="96"/>
      <c r="F697" s="104" t="str">
        <f ca="1">IF(OR(B697="",C697=""),"",IFERROR(VLOOKUP(B697,DataQualityDashboard!B:K,3,FALSE)&amp;": "&amp;INDEX(INDIRECT("'"&amp;B697&amp;"'!5:5"), MATCH(C697,INDIRECT("'"&amp;B697&amp;"'!6:6"),0)),"not available, please double-check your entries in C0010 and C0020"))</f>
        <v/>
      </c>
    </row>
    <row r="698" spans="1:6" ht="52.5" customHeight="1">
      <c r="A698" s="1" t="s">
        <v>146</v>
      </c>
      <c r="B698" s="97"/>
      <c r="C698" s="97"/>
      <c r="D698" s="97"/>
      <c r="E698" s="96"/>
      <c r="F698" s="104" t="str">
        <f ca="1">IF(OR(B698="",C698=""),"",IFERROR(VLOOKUP(B698,DataQualityDashboard!B:K,3,FALSE)&amp;": "&amp;INDEX(INDIRECT("'"&amp;B698&amp;"'!5:5"), MATCH(C698,INDIRECT("'"&amp;B698&amp;"'!6:6"),0)),"not available, please double-check your entries in C0010 and C0020"))</f>
        <v/>
      </c>
    </row>
    <row r="699" spans="1:6" ht="52.5" customHeight="1">
      <c r="A699" s="1" t="s">
        <v>146</v>
      </c>
      <c r="B699" s="97"/>
      <c r="C699" s="97"/>
      <c r="D699" s="97"/>
      <c r="E699" s="96"/>
      <c r="F699" s="104" t="str">
        <f ca="1">IF(OR(B699="",C699=""),"",IFERROR(VLOOKUP(B699,DataQualityDashboard!B:K,3,FALSE)&amp;": "&amp;INDEX(INDIRECT("'"&amp;B699&amp;"'!5:5"), MATCH(C699,INDIRECT("'"&amp;B699&amp;"'!6:6"),0)),"not available, please double-check your entries in C0010 and C0020"))</f>
        <v/>
      </c>
    </row>
    <row r="700" spans="1:6" ht="52.5" customHeight="1">
      <c r="A700" s="1" t="s">
        <v>146</v>
      </c>
      <c r="B700" s="97"/>
      <c r="C700" s="97"/>
      <c r="D700" s="97"/>
      <c r="E700" s="96"/>
      <c r="F700" s="104" t="str">
        <f ca="1">IF(OR(B700="",C700=""),"",IFERROR(VLOOKUP(B700,DataQualityDashboard!B:K,3,FALSE)&amp;": "&amp;INDEX(INDIRECT("'"&amp;B700&amp;"'!5:5"), MATCH(C700,INDIRECT("'"&amp;B700&amp;"'!6:6"),0)),"not available, please double-check your entries in C0010 and C0020"))</f>
        <v/>
      </c>
    </row>
    <row r="701" spans="1:6" ht="52.5" customHeight="1">
      <c r="A701" s="1" t="s">
        <v>146</v>
      </c>
      <c r="B701" s="97"/>
      <c r="C701" s="97"/>
      <c r="D701" s="97"/>
      <c r="E701" s="96"/>
      <c r="F701" s="104" t="str">
        <f ca="1">IF(OR(B701="",C701=""),"",IFERROR(VLOOKUP(B701,DataQualityDashboard!B:K,3,FALSE)&amp;": "&amp;INDEX(INDIRECT("'"&amp;B701&amp;"'!5:5"), MATCH(C701,INDIRECT("'"&amp;B701&amp;"'!6:6"),0)),"not available, please double-check your entries in C0010 and C0020"))</f>
        <v/>
      </c>
    </row>
    <row r="702" spans="1:6" ht="52.5" customHeight="1">
      <c r="A702" s="1" t="s">
        <v>146</v>
      </c>
      <c r="B702" s="97"/>
      <c r="C702" s="97"/>
      <c r="D702" s="97"/>
      <c r="E702" s="96"/>
      <c r="F702" s="104" t="str">
        <f ca="1">IF(OR(B702="",C702=""),"",IFERROR(VLOOKUP(B702,DataQualityDashboard!B:K,3,FALSE)&amp;": "&amp;INDEX(INDIRECT("'"&amp;B702&amp;"'!5:5"), MATCH(C702,INDIRECT("'"&amp;B702&amp;"'!6:6"),0)),"not available, please double-check your entries in C0010 and C0020"))</f>
        <v/>
      </c>
    </row>
    <row r="703" spans="1:6" ht="52.5" customHeight="1">
      <c r="A703" s="1" t="s">
        <v>146</v>
      </c>
      <c r="B703" s="97"/>
      <c r="C703" s="97"/>
      <c r="D703" s="97"/>
      <c r="E703" s="96"/>
      <c r="F703" s="104" t="str">
        <f ca="1">IF(OR(B703="",C703=""),"",IFERROR(VLOOKUP(B703,DataQualityDashboard!B:K,3,FALSE)&amp;": "&amp;INDEX(INDIRECT("'"&amp;B703&amp;"'!5:5"), MATCH(C703,INDIRECT("'"&amp;B703&amp;"'!6:6"),0)),"not available, please double-check your entries in C0010 and C0020"))</f>
        <v/>
      </c>
    </row>
    <row r="704" spans="1:6" ht="52.5" customHeight="1">
      <c r="A704" s="1" t="s">
        <v>146</v>
      </c>
      <c r="B704" s="97"/>
      <c r="C704" s="97"/>
      <c r="D704" s="97"/>
      <c r="E704" s="96"/>
      <c r="F704" s="104" t="str">
        <f ca="1">IF(OR(B704="",C704=""),"",IFERROR(VLOOKUP(B704,DataQualityDashboard!B:K,3,FALSE)&amp;": "&amp;INDEX(INDIRECT("'"&amp;B704&amp;"'!5:5"), MATCH(C704,INDIRECT("'"&amp;B704&amp;"'!6:6"),0)),"not available, please double-check your entries in C0010 and C0020"))</f>
        <v/>
      </c>
    </row>
    <row r="705" spans="1:6" ht="52.5" customHeight="1">
      <c r="A705" s="1" t="s">
        <v>146</v>
      </c>
      <c r="B705" s="97"/>
      <c r="C705" s="97"/>
      <c r="D705" s="97"/>
      <c r="E705" s="96"/>
      <c r="F705" s="104" t="str">
        <f ca="1">IF(OR(B705="",C705=""),"",IFERROR(VLOOKUP(B705,DataQualityDashboard!B:K,3,FALSE)&amp;": "&amp;INDEX(INDIRECT("'"&amp;B705&amp;"'!5:5"), MATCH(C705,INDIRECT("'"&amp;B705&amp;"'!6:6"),0)),"not available, please double-check your entries in C0010 and C0020"))</f>
        <v/>
      </c>
    </row>
    <row r="706" spans="1:6" ht="52.5" customHeight="1">
      <c r="A706" s="1" t="s">
        <v>146</v>
      </c>
      <c r="B706" s="97"/>
      <c r="C706" s="97"/>
      <c r="D706" s="97"/>
      <c r="E706" s="96"/>
      <c r="F706" s="104" t="str">
        <f ca="1">IF(OR(B706="",C706=""),"",IFERROR(VLOOKUP(B706,DataQualityDashboard!B:K,3,FALSE)&amp;": "&amp;INDEX(INDIRECT("'"&amp;B706&amp;"'!5:5"), MATCH(C706,INDIRECT("'"&amp;B706&amp;"'!6:6"),0)),"not available, please double-check your entries in C0010 and C0020"))</f>
        <v/>
      </c>
    </row>
    <row r="707" spans="1:6" ht="52.5" customHeight="1">
      <c r="A707" s="1" t="s">
        <v>146</v>
      </c>
      <c r="B707" s="97"/>
      <c r="C707" s="97"/>
      <c r="D707" s="97"/>
      <c r="E707" s="96"/>
      <c r="F707" s="104" t="str">
        <f ca="1">IF(OR(B707="",C707=""),"",IFERROR(VLOOKUP(B707,DataQualityDashboard!B:K,3,FALSE)&amp;": "&amp;INDEX(INDIRECT("'"&amp;B707&amp;"'!5:5"), MATCH(C707,INDIRECT("'"&amp;B707&amp;"'!6:6"),0)),"not available, please double-check your entries in C0010 and C0020"))</f>
        <v/>
      </c>
    </row>
    <row r="708" spans="1:6" ht="52.5" customHeight="1">
      <c r="A708" s="1" t="s">
        <v>146</v>
      </c>
      <c r="B708" s="97"/>
      <c r="C708" s="97"/>
      <c r="D708" s="97"/>
      <c r="E708" s="96"/>
      <c r="F708" s="104" t="str">
        <f ca="1">IF(OR(B708="",C708=""),"",IFERROR(VLOOKUP(B708,DataQualityDashboard!B:K,3,FALSE)&amp;": "&amp;INDEX(INDIRECT("'"&amp;B708&amp;"'!5:5"), MATCH(C708,INDIRECT("'"&amp;B708&amp;"'!6:6"),0)),"not available, please double-check your entries in C0010 and C0020"))</f>
        <v/>
      </c>
    </row>
    <row r="709" spans="1:6" ht="52.5" customHeight="1">
      <c r="A709" s="1" t="s">
        <v>146</v>
      </c>
      <c r="B709" s="97"/>
      <c r="C709" s="97"/>
      <c r="D709" s="97"/>
      <c r="E709" s="96"/>
      <c r="F709" s="104" t="str">
        <f ca="1">IF(OR(B709="",C709=""),"",IFERROR(VLOOKUP(B709,DataQualityDashboard!B:K,3,FALSE)&amp;": "&amp;INDEX(INDIRECT("'"&amp;B709&amp;"'!5:5"), MATCH(C709,INDIRECT("'"&amp;B709&amp;"'!6:6"),0)),"not available, please double-check your entries in C0010 and C0020"))</f>
        <v/>
      </c>
    </row>
    <row r="710" spans="1:6" ht="52.5" customHeight="1">
      <c r="A710" s="1" t="s">
        <v>146</v>
      </c>
      <c r="B710" s="97"/>
      <c r="C710" s="97"/>
      <c r="D710" s="97"/>
      <c r="E710" s="96"/>
      <c r="F710" s="104" t="str">
        <f ca="1">IF(OR(B710="",C710=""),"",IFERROR(VLOOKUP(B710,DataQualityDashboard!B:K,3,FALSE)&amp;": "&amp;INDEX(INDIRECT("'"&amp;B710&amp;"'!5:5"), MATCH(C710,INDIRECT("'"&amp;B710&amp;"'!6:6"),0)),"not available, please double-check your entries in C0010 and C0020"))</f>
        <v/>
      </c>
    </row>
    <row r="711" spans="1:6" ht="52.5" customHeight="1">
      <c r="A711" s="1" t="s">
        <v>146</v>
      </c>
      <c r="B711" s="97"/>
      <c r="C711" s="97"/>
      <c r="D711" s="97"/>
      <c r="E711" s="96"/>
      <c r="F711" s="104" t="str">
        <f ca="1">IF(OR(B711="",C711=""),"",IFERROR(VLOOKUP(B711,DataQualityDashboard!B:K,3,FALSE)&amp;": "&amp;INDEX(INDIRECT("'"&amp;B711&amp;"'!5:5"), MATCH(C711,INDIRECT("'"&amp;B711&amp;"'!6:6"),0)),"not available, please double-check your entries in C0010 and C0020"))</f>
        <v/>
      </c>
    </row>
    <row r="712" spans="1:6" ht="52.5" customHeight="1">
      <c r="A712" s="1" t="s">
        <v>146</v>
      </c>
      <c r="B712" s="97"/>
      <c r="C712" s="97"/>
      <c r="D712" s="97"/>
      <c r="E712" s="96"/>
      <c r="F712" s="104" t="str">
        <f ca="1">IF(OR(B712="",C712=""),"",IFERROR(VLOOKUP(B712,DataQualityDashboard!B:K,3,FALSE)&amp;": "&amp;INDEX(INDIRECT("'"&amp;B712&amp;"'!5:5"), MATCH(C712,INDIRECT("'"&amp;B712&amp;"'!6:6"),0)),"not available, please double-check your entries in C0010 and C0020"))</f>
        <v/>
      </c>
    </row>
    <row r="713" spans="1:6" ht="52.5" customHeight="1">
      <c r="A713" s="1" t="s">
        <v>146</v>
      </c>
      <c r="B713" s="97"/>
      <c r="C713" s="97"/>
      <c r="D713" s="97"/>
      <c r="E713" s="96"/>
      <c r="F713" s="104" t="str">
        <f ca="1">IF(OR(B713="",C713=""),"",IFERROR(VLOOKUP(B713,DataQualityDashboard!B:K,3,FALSE)&amp;": "&amp;INDEX(INDIRECT("'"&amp;B713&amp;"'!5:5"), MATCH(C713,INDIRECT("'"&amp;B713&amp;"'!6:6"),0)),"not available, please double-check your entries in C0010 and C0020"))</f>
        <v/>
      </c>
    </row>
    <row r="714" spans="1:6" ht="52.5" customHeight="1">
      <c r="A714" s="1" t="s">
        <v>146</v>
      </c>
      <c r="B714" s="97"/>
      <c r="C714" s="97"/>
      <c r="D714" s="97"/>
      <c r="E714" s="96"/>
      <c r="F714" s="104" t="str">
        <f ca="1">IF(OR(B714="",C714=""),"",IFERROR(VLOOKUP(B714,DataQualityDashboard!B:K,3,FALSE)&amp;": "&amp;INDEX(INDIRECT("'"&amp;B714&amp;"'!5:5"), MATCH(C714,INDIRECT("'"&amp;B714&amp;"'!6:6"),0)),"not available, please double-check your entries in C0010 and C0020"))</f>
        <v/>
      </c>
    </row>
    <row r="715" spans="1:6" ht="52.5" customHeight="1">
      <c r="A715" s="1" t="s">
        <v>146</v>
      </c>
      <c r="B715" s="97"/>
      <c r="C715" s="97"/>
      <c r="D715" s="97"/>
      <c r="E715" s="96"/>
      <c r="F715" s="104" t="str">
        <f ca="1">IF(OR(B715="",C715=""),"",IFERROR(VLOOKUP(B715,DataQualityDashboard!B:K,3,FALSE)&amp;": "&amp;INDEX(INDIRECT("'"&amp;B715&amp;"'!5:5"), MATCH(C715,INDIRECT("'"&amp;B715&amp;"'!6:6"),0)),"not available, please double-check your entries in C0010 and C0020"))</f>
        <v/>
      </c>
    </row>
    <row r="716" spans="1:6" ht="52.5" customHeight="1">
      <c r="A716" s="1" t="s">
        <v>146</v>
      </c>
      <c r="B716" s="97"/>
      <c r="C716" s="97"/>
      <c r="D716" s="97"/>
      <c r="E716" s="96"/>
      <c r="F716" s="104" t="str">
        <f ca="1">IF(OR(B716="",C716=""),"",IFERROR(VLOOKUP(B716,DataQualityDashboard!B:K,3,FALSE)&amp;": "&amp;INDEX(INDIRECT("'"&amp;B716&amp;"'!5:5"), MATCH(C716,INDIRECT("'"&amp;B716&amp;"'!6:6"),0)),"not available, please double-check your entries in C0010 and C0020"))</f>
        <v/>
      </c>
    </row>
    <row r="717" spans="1:6" ht="52.5" customHeight="1">
      <c r="A717" s="1" t="s">
        <v>146</v>
      </c>
      <c r="B717" s="97"/>
      <c r="C717" s="97"/>
      <c r="D717" s="97"/>
      <c r="E717" s="96"/>
      <c r="F717" s="104" t="str">
        <f ca="1">IF(OR(B717="",C717=""),"",IFERROR(VLOOKUP(B717,DataQualityDashboard!B:K,3,FALSE)&amp;": "&amp;INDEX(INDIRECT("'"&amp;B717&amp;"'!5:5"), MATCH(C717,INDIRECT("'"&amp;B717&amp;"'!6:6"),0)),"not available, please double-check your entries in C0010 and C0020"))</f>
        <v/>
      </c>
    </row>
    <row r="718" spans="1:6" ht="52.5" customHeight="1">
      <c r="A718" s="1" t="s">
        <v>146</v>
      </c>
      <c r="B718" s="97"/>
      <c r="C718" s="97"/>
      <c r="D718" s="97"/>
      <c r="E718" s="96"/>
      <c r="F718" s="104" t="str">
        <f ca="1">IF(OR(B718="",C718=""),"",IFERROR(VLOOKUP(B718,DataQualityDashboard!B:K,3,FALSE)&amp;": "&amp;INDEX(INDIRECT("'"&amp;B718&amp;"'!5:5"), MATCH(C718,INDIRECT("'"&amp;B718&amp;"'!6:6"),0)),"not available, please double-check your entries in C0010 and C0020"))</f>
        <v/>
      </c>
    </row>
    <row r="719" spans="1:6" ht="52.5" customHeight="1">
      <c r="A719" s="1" t="s">
        <v>146</v>
      </c>
      <c r="B719" s="97"/>
      <c r="C719" s="97"/>
      <c r="D719" s="97"/>
      <c r="E719" s="96"/>
      <c r="F719" s="104" t="str">
        <f ca="1">IF(OR(B719="",C719=""),"",IFERROR(VLOOKUP(B719,DataQualityDashboard!B:K,3,FALSE)&amp;": "&amp;INDEX(INDIRECT("'"&amp;B719&amp;"'!5:5"), MATCH(C719,INDIRECT("'"&amp;B719&amp;"'!6:6"),0)),"not available, please double-check your entries in C0010 and C0020"))</f>
        <v/>
      </c>
    </row>
    <row r="720" spans="1:6" ht="52.5" customHeight="1">
      <c r="A720" s="1" t="s">
        <v>146</v>
      </c>
      <c r="B720" s="97"/>
      <c r="C720" s="97"/>
      <c r="D720" s="97"/>
      <c r="E720" s="96"/>
      <c r="F720" s="104" t="str">
        <f ca="1">IF(OR(B720="",C720=""),"",IFERROR(VLOOKUP(B720,DataQualityDashboard!B:K,3,FALSE)&amp;": "&amp;INDEX(INDIRECT("'"&amp;B720&amp;"'!5:5"), MATCH(C720,INDIRECT("'"&amp;B720&amp;"'!6:6"),0)),"not available, please double-check your entries in C0010 and C0020"))</f>
        <v/>
      </c>
    </row>
    <row r="721" spans="1:6" ht="52.5" customHeight="1">
      <c r="A721" s="1" t="s">
        <v>146</v>
      </c>
      <c r="B721" s="97"/>
      <c r="C721" s="97"/>
      <c r="D721" s="97"/>
      <c r="E721" s="96"/>
      <c r="F721" s="104" t="str">
        <f ca="1">IF(OR(B721="",C721=""),"",IFERROR(VLOOKUP(B721,DataQualityDashboard!B:K,3,FALSE)&amp;": "&amp;INDEX(INDIRECT("'"&amp;B721&amp;"'!5:5"), MATCH(C721,INDIRECT("'"&amp;B721&amp;"'!6:6"),0)),"not available, please double-check your entries in C0010 and C0020"))</f>
        <v/>
      </c>
    </row>
    <row r="722" spans="1:6" ht="52.5" customHeight="1">
      <c r="A722" s="1" t="s">
        <v>146</v>
      </c>
      <c r="B722" s="97"/>
      <c r="C722" s="97"/>
      <c r="D722" s="97"/>
      <c r="E722" s="96"/>
      <c r="F722" s="104" t="str">
        <f ca="1">IF(OR(B722="",C722=""),"",IFERROR(VLOOKUP(B722,DataQualityDashboard!B:K,3,FALSE)&amp;": "&amp;INDEX(INDIRECT("'"&amp;B722&amp;"'!5:5"), MATCH(C722,INDIRECT("'"&amp;B722&amp;"'!6:6"),0)),"not available, please double-check your entries in C0010 and C0020"))</f>
        <v/>
      </c>
    </row>
    <row r="723" spans="1:6" ht="52.5" customHeight="1">
      <c r="A723" s="1" t="s">
        <v>146</v>
      </c>
      <c r="B723" s="97"/>
      <c r="C723" s="97"/>
      <c r="D723" s="97"/>
      <c r="E723" s="96"/>
      <c r="F723" s="104" t="str">
        <f ca="1">IF(OR(B723="",C723=""),"",IFERROR(VLOOKUP(B723,DataQualityDashboard!B:K,3,FALSE)&amp;": "&amp;INDEX(INDIRECT("'"&amp;B723&amp;"'!5:5"), MATCH(C723,INDIRECT("'"&amp;B723&amp;"'!6:6"),0)),"not available, please double-check your entries in C0010 and C0020"))</f>
        <v/>
      </c>
    </row>
    <row r="724" spans="1:6" ht="52.5" customHeight="1">
      <c r="A724" s="1" t="s">
        <v>146</v>
      </c>
      <c r="B724" s="97"/>
      <c r="C724" s="97"/>
      <c r="D724" s="97"/>
      <c r="E724" s="96"/>
      <c r="F724" s="104" t="str">
        <f ca="1">IF(OR(B724="",C724=""),"",IFERROR(VLOOKUP(B724,DataQualityDashboard!B:K,3,FALSE)&amp;": "&amp;INDEX(INDIRECT("'"&amp;B724&amp;"'!5:5"), MATCH(C724,INDIRECT("'"&amp;B724&amp;"'!6:6"),0)),"not available, please double-check your entries in C0010 and C0020"))</f>
        <v/>
      </c>
    </row>
    <row r="725" spans="1:6" ht="52.5" customHeight="1">
      <c r="A725" s="1" t="s">
        <v>146</v>
      </c>
      <c r="B725" s="97"/>
      <c r="C725" s="97"/>
      <c r="D725" s="97"/>
      <c r="E725" s="96"/>
      <c r="F725" s="104" t="str">
        <f ca="1">IF(OR(B725="",C725=""),"",IFERROR(VLOOKUP(B725,DataQualityDashboard!B:K,3,FALSE)&amp;": "&amp;INDEX(INDIRECT("'"&amp;B725&amp;"'!5:5"), MATCH(C725,INDIRECT("'"&amp;B725&amp;"'!6:6"),0)),"not available, please double-check your entries in C0010 and C0020"))</f>
        <v/>
      </c>
    </row>
    <row r="726" spans="1:6" ht="52.5" customHeight="1">
      <c r="A726" s="1" t="s">
        <v>146</v>
      </c>
      <c r="B726" s="97"/>
      <c r="C726" s="97"/>
      <c r="D726" s="97"/>
      <c r="E726" s="96"/>
      <c r="F726" s="104" t="str">
        <f ca="1">IF(OR(B726="",C726=""),"",IFERROR(VLOOKUP(B726,DataQualityDashboard!B:K,3,FALSE)&amp;": "&amp;INDEX(INDIRECT("'"&amp;B726&amp;"'!5:5"), MATCH(C726,INDIRECT("'"&amp;B726&amp;"'!6:6"),0)),"not available, please double-check your entries in C0010 and C0020"))</f>
        <v/>
      </c>
    </row>
    <row r="727" spans="1:6" ht="52.5" customHeight="1">
      <c r="A727" s="1" t="s">
        <v>146</v>
      </c>
      <c r="B727" s="97"/>
      <c r="C727" s="97"/>
      <c r="D727" s="97"/>
      <c r="E727" s="96"/>
      <c r="F727" s="104" t="str">
        <f ca="1">IF(OR(B727="",C727=""),"",IFERROR(VLOOKUP(B727,DataQualityDashboard!B:K,3,FALSE)&amp;": "&amp;INDEX(INDIRECT("'"&amp;B727&amp;"'!5:5"), MATCH(C727,INDIRECT("'"&amp;B727&amp;"'!6:6"),0)),"not available, please double-check your entries in C0010 and C0020"))</f>
        <v/>
      </c>
    </row>
    <row r="728" spans="1:6" ht="52.5" customHeight="1">
      <c r="A728" s="1" t="s">
        <v>146</v>
      </c>
      <c r="B728" s="97"/>
      <c r="C728" s="97"/>
      <c r="D728" s="97"/>
      <c r="E728" s="96"/>
      <c r="F728" s="104" t="str">
        <f ca="1">IF(OR(B728="",C728=""),"",IFERROR(VLOOKUP(B728,DataQualityDashboard!B:K,3,FALSE)&amp;": "&amp;INDEX(INDIRECT("'"&amp;B728&amp;"'!5:5"), MATCH(C728,INDIRECT("'"&amp;B728&amp;"'!6:6"),0)),"not available, please double-check your entries in C0010 and C0020"))</f>
        <v/>
      </c>
    </row>
    <row r="729" spans="1:6" ht="52.5" customHeight="1">
      <c r="A729" s="1" t="s">
        <v>146</v>
      </c>
      <c r="B729" s="97"/>
      <c r="C729" s="97"/>
      <c r="D729" s="97"/>
      <c r="E729" s="96"/>
      <c r="F729" s="104" t="str">
        <f ca="1">IF(OR(B729="",C729=""),"",IFERROR(VLOOKUP(B729,DataQualityDashboard!B:K,3,FALSE)&amp;": "&amp;INDEX(INDIRECT("'"&amp;B729&amp;"'!5:5"), MATCH(C729,INDIRECT("'"&amp;B729&amp;"'!6:6"),0)),"not available, please double-check your entries in C0010 and C0020"))</f>
        <v/>
      </c>
    </row>
    <row r="730" spans="1:6" ht="52.5" customHeight="1">
      <c r="A730" s="1" t="s">
        <v>146</v>
      </c>
      <c r="B730" s="97"/>
      <c r="C730" s="97"/>
      <c r="D730" s="97"/>
      <c r="E730" s="96"/>
      <c r="F730" s="104" t="str">
        <f ca="1">IF(OR(B730="",C730=""),"",IFERROR(VLOOKUP(B730,DataQualityDashboard!B:K,3,FALSE)&amp;": "&amp;INDEX(INDIRECT("'"&amp;B730&amp;"'!5:5"), MATCH(C730,INDIRECT("'"&amp;B730&amp;"'!6:6"),0)),"not available, please double-check your entries in C0010 and C0020"))</f>
        <v/>
      </c>
    </row>
    <row r="731" spans="1:6" ht="52.5" customHeight="1">
      <c r="A731" s="1" t="s">
        <v>146</v>
      </c>
      <c r="B731" s="97"/>
      <c r="C731" s="97"/>
      <c r="D731" s="97"/>
      <c r="E731" s="96"/>
      <c r="F731" s="104" t="str">
        <f ca="1">IF(OR(B731="",C731=""),"",IFERROR(VLOOKUP(B731,DataQualityDashboard!B:K,3,FALSE)&amp;": "&amp;INDEX(INDIRECT("'"&amp;B731&amp;"'!5:5"), MATCH(C731,INDIRECT("'"&amp;B731&amp;"'!6:6"),0)),"not available, please double-check your entries in C0010 and C0020"))</f>
        <v/>
      </c>
    </row>
    <row r="732" spans="1:6" ht="52.5" customHeight="1">
      <c r="A732" s="1" t="s">
        <v>146</v>
      </c>
      <c r="B732" s="97"/>
      <c r="C732" s="97"/>
      <c r="D732" s="97"/>
      <c r="E732" s="96"/>
      <c r="F732" s="104" t="str">
        <f ca="1">IF(OR(B732="",C732=""),"",IFERROR(VLOOKUP(B732,DataQualityDashboard!B:K,3,FALSE)&amp;": "&amp;INDEX(INDIRECT("'"&amp;B732&amp;"'!5:5"), MATCH(C732,INDIRECT("'"&amp;B732&amp;"'!6:6"),0)),"not available, please double-check your entries in C0010 and C0020"))</f>
        <v/>
      </c>
    </row>
    <row r="733" spans="1:6" ht="52.5" customHeight="1">
      <c r="A733" s="1" t="s">
        <v>146</v>
      </c>
      <c r="B733" s="97"/>
      <c r="C733" s="97"/>
      <c r="D733" s="97"/>
      <c r="E733" s="96"/>
      <c r="F733" s="104" t="str">
        <f ca="1">IF(OR(B733="",C733=""),"",IFERROR(VLOOKUP(B733,DataQualityDashboard!B:K,3,FALSE)&amp;": "&amp;INDEX(INDIRECT("'"&amp;B733&amp;"'!5:5"), MATCH(C733,INDIRECT("'"&amp;B733&amp;"'!6:6"),0)),"not available, please double-check your entries in C0010 and C0020"))</f>
        <v/>
      </c>
    </row>
    <row r="734" spans="1:6" ht="52.5" customHeight="1">
      <c r="A734" s="1" t="s">
        <v>146</v>
      </c>
      <c r="B734" s="97"/>
      <c r="C734" s="97"/>
      <c r="D734" s="97"/>
      <c r="E734" s="96"/>
      <c r="F734" s="104" t="str">
        <f ca="1">IF(OR(B734="",C734=""),"",IFERROR(VLOOKUP(B734,DataQualityDashboard!B:K,3,FALSE)&amp;": "&amp;INDEX(INDIRECT("'"&amp;B734&amp;"'!5:5"), MATCH(C734,INDIRECT("'"&amp;B734&amp;"'!6:6"),0)),"not available, please double-check your entries in C0010 and C0020"))</f>
        <v/>
      </c>
    </row>
    <row r="735" spans="1:6" ht="52.5" customHeight="1">
      <c r="A735" s="1" t="s">
        <v>146</v>
      </c>
      <c r="B735" s="97"/>
      <c r="C735" s="97"/>
      <c r="D735" s="97"/>
      <c r="E735" s="96"/>
      <c r="F735" s="104" t="str">
        <f ca="1">IF(OR(B735="",C735=""),"",IFERROR(VLOOKUP(B735,DataQualityDashboard!B:K,3,FALSE)&amp;": "&amp;INDEX(INDIRECT("'"&amp;B735&amp;"'!5:5"), MATCH(C735,INDIRECT("'"&amp;B735&amp;"'!6:6"),0)),"not available, please double-check your entries in C0010 and C0020"))</f>
        <v/>
      </c>
    </row>
    <row r="736" spans="1:6" ht="52.5" customHeight="1">
      <c r="A736" s="1" t="s">
        <v>146</v>
      </c>
      <c r="B736" s="97"/>
      <c r="C736" s="97"/>
      <c r="D736" s="97"/>
      <c r="E736" s="96"/>
      <c r="F736" s="104" t="str">
        <f ca="1">IF(OR(B736="",C736=""),"",IFERROR(VLOOKUP(B736,DataQualityDashboard!B:K,3,FALSE)&amp;": "&amp;INDEX(INDIRECT("'"&amp;B736&amp;"'!5:5"), MATCH(C736,INDIRECT("'"&amp;B736&amp;"'!6:6"),0)),"not available, please double-check your entries in C0010 and C0020"))</f>
        <v/>
      </c>
    </row>
    <row r="737" spans="1:6" ht="52.5" customHeight="1">
      <c r="A737" s="1" t="s">
        <v>146</v>
      </c>
      <c r="B737" s="97"/>
      <c r="C737" s="97"/>
      <c r="D737" s="97"/>
      <c r="E737" s="96"/>
      <c r="F737" s="104" t="str">
        <f ca="1">IF(OR(B737="",C737=""),"",IFERROR(VLOOKUP(B737,DataQualityDashboard!B:K,3,FALSE)&amp;": "&amp;INDEX(INDIRECT("'"&amp;B737&amp;"'!5:5"), MATCH(C737,INDIRECT("'"&amp;B737&amp;"'!6:6"),0)),"not available, please double-check your entries in C0010 and C0020"))</f>
        <v/>
      </c>
    </row>
    <row r="738" spans="1:6" ht="52.5" customHeight="1">
      <c r="A738" s="1" t="s">
        <v>146</v>
      </c>
      <c r="B738" s="97"/>
      <c r="C738" s="97"/>
      <c r="D738" s="97"/>
      <c r="E738" s="96"/>
      <c r="F738" s="104" t="str">
        <f ca="1">IF(OR(B738="",C738=""),"",IFERROR(VLOOKUP(B738,DataQualityDashboard!B:K,3,FALSE)&amp;": "&amp;INDEX(INDIRECT("'"&amp;B738&amp;"'!5:5"), MATCH(C738,INDIRECT("'"&amp;B738&amp;"'!6:6"),0)),"not available, please double-check your entries in C0010 and C0020"))</f>
        <v/>
      </c>
    </row>
    <row r="739" spans="1:6" ht="52.5" customHeight="1">
      <c r="A739" s="1" t="s">
        <v>146</v>
      </c>
      <c r="B739" s="97"/>
      <c r="C739" s="97"/>
      <c r="D739" s="97"/>
      <c r="E739" s="96"/>
      <c r="F739" s="104" t="str">
        <f ca="1">IF(OR(B739="",C739=""),"",IFERROR(VLOOKUP(B739,DataQualityDashboard!B:K,3,FALSE)&amp;": "&amp;INDEX(INDIRECT("'"&amp;B739&amp;"'!5:5"), MATCH(C739,INDIRECT("'"&amp;B739&amp;"'!6:6"),0)),"not available, please double-check your entries in C0010 and C0020"))</f>
        <v/>
      </c>
    </row>
    <row r="740" spans="1:6" ht="52.5" customHeight="1">
      <c r="A740" s="1" t="s">
        <v>146</v>
      </c>
      <c r="B740" s="97"/>
      <c r="C740" s="97"/>
      <c r="D740" s="97"/>
      <c r="E740" s="96"/>
      <c r="F740" s="104" t="str">
        <f ca="1">IF(OR(B740="",C740=""),"",IFERROR(VLOOKUP(B740,DataQualityDashboard!B:K,3,FALSE)&amp;": "&amp;INDEX(INDIRECT("'"&amp;B740&amp;"'!5:5"), MATCH(C740,INDIRECT("'"&amp;B740&amp;"'!6:6"),0)),"not available, please double-check your entries in C0010 and C0020"))</f>
        <v/>
      </c>
    </row>
    <row r="741" spans="1:6" ht="52.5" customHeight="1">
      <c r="A741" s="1" t="s">
        <v>146</v>
      </c>
      <c r="B741" s="97"/>
      <c r="C741" s="97"/>
      <c r="D741" s="97"/>
      <c r="E741" s="96"/>
      <c r="F741" s="104" t="str">
        <f ca="1">IF(OR(B741="",C741=""),"",IFERROR(VLOOKUP(B741,DataQualityDashboard!B:K,3,FALSE)&amp;": "&amp;INDEX(INDIRECT("'"&amp;B741&amp;"'!5:5"), MATCH(C741,INDIRECT("'"&amp;B741&amp;"'!6:6"),0)),"not available, please double-check your entries in C0010 and C0020"))</f>
        <v/>
      </c>
    </row>
    <row r="742" spans="1:6" ht="52.5" customHeight="1">
      <c r="A742" s="1" t="s">
        <v>146</v>
      </c>
      <c r="B742" s="97"/>
      <c r="C742" s="97"/>
      <c r="D742" s="97"/>
      <c r="E742" s="96"/>
      <c r="F742" s="104" t="str">
        <f ca="1">IF(OR(B742="",C742=""),"",IFERROR(VLOOKUP(B742,DataQualityDashboard!B:K,3,FALSE)&amp;": "&amp;INDEX(INDIRECT("'"&amp;B742&amp;"'!5:5"), MATCH(C742,INDIRECT("'"&amp;B742&amp;"'!6:6"),0)),"not available, please double-check your entries in C0010 and C0020"))</f>
        <v/>
      </c>
    </row>
    <row r="743" spans="1:6" ht="52.5" customHeight="1">
      <c r="A743" s="1" t="s">
        <v>146</v>
      </c>
      <c r="B743" s="97"/>
      <c r="C743" s="97"/>
      <c r="D743" s="97"/>
      <c r="E743" s="96"/>
      <c r="F743" s="104" t="str">
        <f ca="1">IF(OR(B743="",C743=""),"",IFERROR(VLOOKUP(B743,DataQualityDashboard!B:K,3,FALSE)&amp;": "&amp;INDEX(INDIRECT("'"&amp;B743&amp;"'!5:5"), MATCH(C743,INDIRECT("'"&amp;B743&amp;"'!6:6"),0)),"not available, please double-check your entries in C0010 and C0020"))</f>
        <v/>
      </c>
    </row>
    <row r="744" spans="1:6" ht="52.5" customHeight="1">
      <c r="A744" s="1" t="s">
        <v>146</v>
      </c>
      <c r="B744" s="97"/>
      <c r="C744" s="97"/>
      <c r="D744" s="97"/>
      <c r="E744" s="96"/>
      <c r="F744" s="104" t="str">
        <f ca="1">IF(OR(B744="",C744=""),"",IFERROR(VLOOKUP(B744,DataQualityDashboard!B:K,3,FALSE)&amp;": "&amp;INDEX(INDIRECT("'"&amp;B744&amp;"'!5:5"), MATCH(C744,INDIRECT("'"&amp;B744&amp;"'!6:6"),0)),"not available, please double-check your entries in C0010 and C0020"))</f>
        <v/>
      </c>
    </row>
    <row r="745" spans="1:6" ht="52.5" customHeight="1">
      <c r="A745" s="1" t="s">
        <v>146</v>
      </c>
      <c r="B745" s="97"/>
      <c r="C745" s="97"/>
      <c r="D745" s="97"/>
      <c r="E745" s="96"/>
      <c r="F745" s="104" t="str">
        <f ca="1">IF(OR(B745="",C745=""),"",IFERROR(VLOOKUP(B745,DataQualityDashboard!B:K,3,FALSE)&amp;": "&amp;INDEX(INDIRECT("'"&amp;B745&amp;"'!5:5"), MATCH(C745,INDIRECT("'"&amp;B745&amp;"'!6:6"),0)),"not available, please double-check your entries in C0010 and C0020"))</f>
        <v/>
      </c>
    </row>
    <row r="746" spans="1:6" ht="52.5" customHeight="1">
      <c r="A746" s="1" t="s">
        <v>146</v>
      </c>
      <c r="B746" s="97"/>
      <c r="C746" s="97"/>
      <c r="D746" s="97"/>
      <c r="E746" s="96"/>
      <c r="F746" s="104" t="str">
        <f ca="1">IF(OR(B746="",C746=""),"",IFERROR(VLOOKUP(B746,DataQualityDashboard!B:K,3,FALSE)&amp;": "&amp;INDEX(INDIRECT("'"&amp;B746&amp;"'!5:5"), MATCH(C746,INDIRECT("'"&amp;B746&amp;"'!6:6"),0)),"not available, please double-check your entries in C0010 and C0020"))</f>
        <v/>
      </c>
    </row>
    <row r="747" spans="1:6" ht="52.5" customHeight="1">
      <c r="A747" s="1" t="s">
        <v>146</v>
      </c>
      <c r="B747" s="97"/>
      <c r="C747" s="97"/>
      <c r="D747" s="97"/>
      <c r="E747" s="96"/>
      <c r="F747" s="104" t="str">
        <f ca="1">IF(OR(B747="",C747=""),"",IFERROR(VLOOKUP(B747,DataQualityDashboard!B:K,3,FALSE)&amp;": "&amp;INDEX(INDIRECT("'"&amp;B747&amp;"'!5:5"), MATCH(C747,INDIRECT("'"&amp;B747&amp;"'!6:6"),0)),"not available, please double-check your entries in C0010 and C0020"))</f>
        <v/>
      </c>
    </row>
    <row r="748" spans="1:6" ht="52.5" customHeight="1">
      <c r="A748" s="1" t="s">
        <v>146</v>
      </c>
      <c r="B748" s="97"/>
      <c r="C748" s="97"/>
      <c r="D748" s="97"/>
      <c r="E748" s="96"/>
      <c r="F748" s="104" t="str">
        <f ca="1">IF(OR(B748="",C748=""),"",IFERROR(VLOOKUP(B748,DataQualityDashboard!B:K,3,FALSE)&amp;": "&amp;INDEX(INDIRECT("'"&amp;B748&amp;"'!5:5"), MATCH(C748,INDIRECT("'"&amp;B748&amp;"'!6:6"),0)),"not available, please double-check your entries in C0010 and C0020"))</f>
        <v/>
      </c>
    </row>
    <row r="749" spans="1:6" ht="52.5" customHeight="1">
      <c r="A749" s="1" t="s">
        <v>146</v>
      </c>
      <c r="B749" s="97"/>
      <c r="C749" s="97"/>
      <c r="D749" s="97"/>
      <c r="E749" s="96"/>
      <c r="F749" s="104" t="str">
        <f ca="1">IF(OR(B749="",C749=""),"",IFERROR(VLOOKUP(B749,DataQualityDashboard!B:K,3,FALSE)&amp;": "&amp;INDEX(INDIRECT("'"&amp;B749&amp;"'!5:5"), MATCH(C749,INDIRECT("'"&amp;B749&amp;"'!6:6"),0)),"not available, please double-check your entries in C0010 and C0020"))</f>
        <v/>
      </c>
    </row>
    <row r="750" spans="1:6" ht="52.5" customHeight="1">
      <c r="A750" s="1" t="s">
        <v>146</v>
      </c>
      <c r="B750" s="97"/>
      <c r="C750" s="97"/>
      <c r="D750" s="97"/>
      <c r="E750" s="96"/>
      <c r="F750" s="104" t="str">
        <f ca="1">IF(OR(B750="",C750=""),"",IFERROR(VLOOKUP(B750,DataQualityDashboard!B:K,3,FALSE)&amp;": "&amp;INDEX(INDIRECT("'"&amp;B750&amp;"'!5:5"), MATCH(C750,INDIRECT("'"&amp;B750&amp;"'!6:6"),0)),"not available, please double-check your entries in C0010 and C0020"))</f>
        <v/>
      </c>
    </row>
    <row r="751" spans="1:6" ht="52.5" customHeight="1">
      <c r="A751" s="1" t="s">
        <v>146</v>
      </c>
      <c r="B751" s="97"/>
      <c r="C751" s="97"/>
      <c r="D751" s="97"/>
      <c r="E751" s="96"/>
      <c r="F751" s="104" t="str">
        <f ca="1">IF(OR(B751="",C751=""),"",IFERROR(VLOOKUP(B751,DataQualityDashboard!B:K,3,FALSE)&amp;": "&amp;INDEX(INDIRECT("'"&amp;B751&amp;"'!5:5"), MATCH(C751,INDIRECT("'"&amp;B751&amp;"'!6:6"),0)),"not available, please double-check your entries in C0010 and C0020"))</f>
        <v/>
      </c>
    </row>
    <row r="752" spans="1:6" ht="52.5" customHeight="1">
      <c r="A752" s="1" t="s">
        <v>146</v>
      </c>
      <c r="B752" s="97"/>
      <c r="C752" s="97"/>
      <c r="D752" s="97"/>
      <c r="E752" s="96"/>
      <c r="F752" s="104" t="str">
        <f ca="1">IF(OR(B752="",C752=""),"",IFERROR(VLOOKUP(B752,DataQualityDashboard!B:K,3,FALSE)&amp;": "&amp;INDEX(INDIRECT("'"&amp;B752&amp;"'!5:5"), MATCH(C752,INDIRECT("'"&amp;B752&amp;"'!6:6"),0)),"not available, please double-check your entries in C0010 and C0020"))</f>
        <v/>
      </c>
    </row>
    <row r="753" spans="1:6" ht="52.5" customHeight="1">
      <c r="A753" s="1" t="s">
        <v>146</v>
      </c>
      <c r="B753" s="97"/>
      <c r="C753" s="97"/>
      <c r="D753" s="97"/>
      <c r="E753" s="96"/>
      <c r="F753" s="104" t="str">
        <f ca="1">IF(OR(B753="",C753=""),"",IFERROR(VLOOKUP(B753,DataQualityDashboard!B:K,3,FALSE)&amp;": "&amp;INDEX(INDIRECT("'"&amp;B753&amp;"'!5:5"), MATCH(C753,INDIRECT("'"&amp;B753&amp;"'!6:6"),0)),"not available, please double-check your entries in C0010 and C0020"))</f>
        <v/>
      </c>
    </row>
    <row r="754" spans="1:6" ht="52.5" customHeight="1">
      <c r="A754" s="1" t="s">
        <v>146</v>
      </c>
      <c r="B754" s="97"/>
      <c r="C754" s="97"/>
      <c r="D754" s="97"/>
      <c r="E754" s="96"/>
      <c r="F754" s="104" t="str">
        <f ca="1">IF(OR(B754="",C754=""),"",IFERROR(VLOOKUP(B754,DataQualityDashboard!B:K,3,FALSE)&amp;": "&amp;INDEX(INDIRECT("'"&amp;B754&amp;"'!5:5"), MATCH(C754,INDIRECT("'"&amp;B754&amp;"'!6:6"),0)),"not available, please double-check your entries in C0010 and C0020"))</f>
        <v/>
      </c>
    </row>
    <row r="755" spans="1:6" ht="52.5" customHeight="1">
      <c r="A755" s="1" t="s">
        <v>146</v>
      </c>
      <c r="B755" s="97"/>
      <c r="C755" s="97"/>
      <c r="D755" s="97"/>
      <c r="E755" s="96"/>
      <c r="F755" s="104" t="str">
        <f ca="1">IF(OR(B755="",C755=""),"",IFERROR(VLOOKUP(B755,DataQualityDashboard!B:K,3,FALSE)&amp;": "&amp;INDEX(INDIRECT("'"&amp;B755&amp;"'!5:5"), MATCH(C755,INDIRECT("'"&amp;B755&amp;"'!6:6"),0)),"not available, please double-check your entries in C0010 and C0020"))</f>
        <v/>
      </c>
    </row>
    <row r="756" spans="1:6" ht="52.5" customHeight="1">
      <c r="A756" s="1" t="s">
        <v>146</v>
      </c>
      <c r="B756" s="97"/>
      <c r="C756" s="97"/>
      <c r="D756" s="97"/>
      <c r="E756" s="96"/>
      <c r="F756" s="104" t="str">
        <f ca="1">IF(OR(B756="",C756=""),"",IFERROR(VLOOKUP(B756,DataQualityDashboard!B:K,3,FALSE)&amp;": "&amp;INDEX(INDIRECT("'"&amp;B756&amp;"'!5:5"), MATCH(C756,INDIRECT("'"&amp;B756&amp;"'!6:6"),0)),"not available, please double-check your entries in C0010 and C0020"))</f>
        <v/>
      </c>
    </row>
    <row r="757" spans="1:6" ht="52.5" customHeight="1">
      <c r="A757" s="1" t="s">
        <v>146</v>
      </c>
      <c r="B757" s="97"/>
      <c r="C757" s="97"/>
      <c r="D757" s="97"/>
      <c r="E757" s="96"/>
      <c r="F757" s="104" t="str">
        <f ca="1">IF(OR(B757="",C757=""),"",IFERROR(VLOOKUP(B757,DataQualityDashboard!B:K,3,FALSE)&amp;": "&amp;INDEX(INDIRECT("'"&amp;B757&amp;"'!5:5"), MATCH(C757,INDIRECT("'"&amp;B757&amp;"'!6:6"),0)),"not available, please double-check your entries in C0010 and C0020"))</f>
        <v/>
      </c>
    </row>
    <row r="758" spans="1:6" ht="52.5" customHeight="1">
      <c r="A758" s="1" t="s">
        <v>146</v>
      </c>
      <c r="B758" s="97"/>
      <c r="C758" s="97"/>
      <c r="D758" s="97"/>
      <c r="E758" s="96"/>
      <c r="F758" s="104" t="str">
        <f ca="1">IF(OR(B758="",C758=""),"",IFERROR(VLOOKUP(B758,DataQualityDashboard!B:K,3,FALSE)&amp;": "&amp;INDEX(INDIRECT("'"&amp;B758&amp;"'!5:5"), MATCH(C758,INDIRECT("'"&amp;B758&amp;"'!6:6"),0)),"not available, please double-check your entries in C0010 and C0020"))</f>
        <v/>
      </c>
    </row>
    <row r="759" spans="1:6" ht="52.5" customHeight="1">
      <c r="A759" s="1" t="s">
        <v>146</v>
      </c>
      <c r="B759" s="97"/>
      <c r="C759" s="97"/>
      <c r="D759" s="97"/>
      <c r="E759" s="96"/>
      <c r="F759" s="104" t="str">
        <f ca="1">IF(OR(B759="",C759=""),"",IFERROR(VLOOKUP(B759,DataQualityDashboard!B:K,3,FALSE)&amp;": "&amp;INDEX(INDIRECT("'"&amp;B759&amp;"'!5:5"), MATCH(C759,INDIRECT("'"&amp;B759&amp;"'!6:6"),0)),"not available, please double-check your entries in C0010 and C0020"))</f>
        <v/>
      </c>
    </row>
    <row r="760" spans="1:6" ht="52.5" customHeight="1">
      <c r="A760" s="1" t="s">
        <v>146</v>
      </c>
      <c r="B760" s="97"/>
      <c r="C760" s="97"/>
      <c r="D760" s="97"/>
      <c r="E760" s="96"/>
      <c r="F760" s="104" t="str">
        <f ca="1">IF(OR(B760="",C760=""),"",IFERROR(VLOOKUP(B760,DataQualityDashboard!B:K,3,FALSE)&amp;": "&amp;INDEX(INDIRECT("'"&amp;B760&amp;"'!5:5"), MATCH(C760,INDIRECT("'"&amp;B760&amp;"'!6:6"),0)),"not available, please double-check your entries in C0010 and C0020"))</f>
        <v/>
      </c>
    </row>
    <row r="761" spans="1:6" ht="52.5" customHeight="1">
      <c r="A761" s="1" t="s">
        <v>146</v>
      </c>
      <c r="B761" s="97"/>
      <c r="C761" s="97"/>
      <c r="D761" s="97"/>
      <c r="E761" s="96"/>
      <c r="F761" s="104" t="str">
        <f ca="1">IF(OR(B761="",C761=""),"",IFERROR(VLOOKUP(B761,DataQualityDashboard!B:K,3,FALSE)&amp;": "&amp;INDEX(INDIRECT("'"&amp;B761&amp;"'!5:5"), MATCH(C761,INDIRECT("'"&amp;B761&amp;"'!6:6"),0)),"not available, please double-check your entries in C0010 and C0020"))</f>
        <v/>
      </c>
    </row>
    <row r="762" spans="1:6" ht="52.5" customHeight="1">
      <c r="A762" s="1" t="s">
        <v>146</v>
      </c>
      <c r="B762" s="97"/>
      <c r="C762" s="97"/>
      <c r="D762" s="97"/>
      <c r="E762" s="96"/>
      <c r="F762" s="104" t="str">
        <f ca="1">IF(OR(B762="",C762=""),"",IFERROR(VLOOKUP(B762,DataQualityDashboard!B:K,3,FALSE)&amp;": "&amp;INDEX(INDIRECT("'"&amp;B762&amp;"'!5:5"), MATCH(C762,INDIRECT("'"&amp;B762&amp;"'!6:6"),0)),"not available, please double-check your entries in C0010 and C0020"))</f>
        <v/>
      </c>
    </row>
    <row r="763" spans="1:6" ht="52.5" customHeight="1">
      <c r="A763" s="1" t="s">
        <v>146</v>
      </c>
      <c r="B763" s="97"/>
      <c r="C763" s="97"/>
      <c r="D763" s="97"/>
      <c r="E763" s="96"/>
      <c r="F763" s="104" t="str">
        <f ca="1">IF(OR(B763="",C763=""),"",IFERROR(VLOOKUP(B763,DataQualityDashboard!B:K,3,FALSE)&amp;": "&amp;INDEX(INDIRECT("'"&amp;B763&amp;"'!5:5"), MATCH(C763,INDIRECT("'"&amp;B763&amp;"'!6:6"),0)),"not available, please double-check your entries in C0010 and C0020"))</f>
        <v/>
      </c>
    </row>
    <row r="764" spans="1:6" ht="52.5" customHeight="1">
      <c r="A764" s="1" t="s">
        <v>146</v>
      </c>
      <c r="B764" s="97"/>
      <c r="C764" s="97"/>
      <c r="D764" s="97"/>
      <c r="E764" s="96"/>
      <c r="F764" s="104" t="str">
        <f ca="1">IF(OR(B764="",C764=""),"",IFERROR(VLOOKUP(B764,DataQualityDashboard!B:K,3,FALSE)&amp;": "&amp;INDEX(INDIRECT("'"&amp;B764&amp;"'!5:5"), MATCH(C764,INDIRECT("'"&amp;B764&amp;"'!6:6"),0)),"not available, please double-check your entries in C0010 and C0020"))</f>
        <v/>
      </c>
    </row>
    <row r="765" spans="1:6" ht="52.5" customHeight="1">
      <c r="A765" s="1" t="s">
        <v>146</v>
      </c>
      <c r="B765" s="97"/>
      <c r="C765" s="97"/>
      <c r="D765" s="97"/>
      <c r="E765" s="96"/>
      <c r="F765" s="104" t="str">
        <f ca="1">IF(OR(B765="",C765=""),"",IFERROR(VLOOKUP(B765,DataQualityDashboard!B:K,3,FALSE)&amp;": "&amp;INDEX(INDIRECT("'"&amp;B765&amp;"'!5:5"), MATCH(C765,INDIRECT("'"&amp;B765&amp;"'!6:6"),0)),"not available, please double-check your entries in C0010 and C0020"))</f>
        <v/>
      </c>
    </row>
    <row r="766" spans="1:6" ht="52.5" customHeight="1">
      <c r="A766" s="1" t="s">
        <v>146</v>
      </c>
      <c r="B766" s="97"/>
      <c r="C766" s="97"/>
      <c r="D766" s="97"/>
      <c r="E766" s="96"/>
      <c r="F766" s="104" t="str">
        <f ca="1">IF(OR(B766="",C766=""),"",IFERROR(VLOOKUP(B766,DataQualityDashboard!B:K,3,FALSE)&amp;": "&amp;INDEX(INDIRECT("'"&amp;B766&amp;"'!5:5"), MATCH(C766,INDIRECT("'"&amp;B766&amp;"'!6:6"),0)),"not available, please double-check your entries in C0010 and C0020"))</f>
        <v/>
      </c>
    </row>
    <row r="767" spans="1:6" ht="52.5" customHeight="1">
      <c r="A767" s="1" t="s">
        <v>146</v>
      </c>
      <c r="B767" s="97"/>
      <c r="C767" s="97"/>
      <c r="D767" s="97"/>
      <c r="E767" s="96"/>
      <c r="F767" s="104" t="str">
        <f ca="1">IF(OR(B767="",C767=""),"",IFERROR(VLOOKUP(B767,DataQualityDashboard!B:K,3,FALSE)&amp;": "&amp;INDEX(INDIRECT("'"&amp;B767&amp;"'!5:5"), MATCH(C767,INDIRECT("'"&amp;B767&amp;"'!6:6"),0)),"not available, please double-check your entries in C0010 and C0020"))</f>
        <v/>
      </c>
    </row>
    <row r="768" spans="1:6" ht="52.5" customHeight="1">
      <c r="A768" s="1" t="s">
        <v>146</v>
      </c>
      <c r="B768" s="97"/>
      <c r="C768" s="97"/>
      <c r="D768" s="97"/>
      <c r="E768" s="96"/>
      <c r="F768" s="104" t="str">
        <f ca="1">IF(OR(B768="",C768=""),"",IFERROR(VLOOKUP(B768,DataQualityDashboard!B:K,3,FALSE)&amp;": "&amp;INDEX(INDIRECT("'"&amp;B768&amp;"'!5:5"), MATCH(C768,INDIRECT("'"&amp;B768&amp;"'!6:6"),0)),"not available, please double-check your entries in C0010 and C0020"))</f>
        <v/>
      </c>
    </row>
    <row r="769" spans="1:6" ht="52.5" customHeight="1">
      <c r="A769" s="1" t="s">
        <v>146</v>
      </c>
      <c r="B769" s="97"/>
      <c r="C769" s="97"/>
      <c r="D769" s="97"/>
      <c r="E769" s="96"/>
      <c r="F769" s="104" t="str">
        <f ca="1">IF(OR(B769="",C769=""),"",IFERROR(VLOOKUP(B769,DataQualityDashboard!B:K,3,FALSE)&amp;": "&amp;INDEX(INDIRECT("'"&amp;B769&amp;"'!5:5"), MATCH(C769,INDIRECT("'"&amp;B769&amp;"'!6:6"),0)),"not available, please double-check your entries in C0010 and C0020"))</f>
        <v/>
      </c>
    </row>
    <row r="770" spans="1:6" ht="52.5" customHeight="1">
      <c r="A770" s="1" t="s">
        <v>146</v>
      </c>
      <c r="B770" s="97"/>
      <c r="C770" s="97"/>
      <c r="D770" s="97"/>
      <c r="E770" s="96"/>
      <c r="F770" s="104" t="str">
        <f ca="1">IF(OR(B770="",C770=""),"",IFERROR(VLOOKUP(B770,DataQualityDashboard!B:K,3,FALSE)&amp;": "&amp;INDEX(INDIRECT("'"&amp;B770&amp;"'!5:5"), MATCH(C770,INDIRECT("'"&amp;B770&amp;"'!6:6"),0)),"not available, please double-check your entries in C0010 and C0020"))</f>
        <v/>
      </c>
    </row>
    <row r="771" spans="1:6" ht="52.5" customHeight="1">
      <c r="A771" s="1" t="s">
        <v>146</v>
      </c>
      <c r="B771" s="97"/>
      <c r="C771" s="97"/>
      <c r="D771" s="97"/>
      <c r="E771" s="96"/>
      <c r="F771" s="104" t="str">
        <f ca="1">IF(OR(B771="",C771=""),"",IFERROR(VLOOKUP(B771,DataQualityDashboard!B:K,3,FALSE)&amp;": "&amp;INDEX(INDIRECT("'"&amp;B771&amp;"'!5:5"), MATCH(C771,INDIRECT("'"&amp;B771&amp;"'!6:6"),0)),"not available, please double-check your entries in C0010 and C0020"))</f>
        <v/>
      </c>
    </row>
    <row r="772" spans="1:6" ht="52.5" customHeight="1">
      <c r="A772" s="1" t="s">
        <v>146</v>
      </c>
      <c r="B772" s="97"/>
      <c r="C772" s="97"/>
      <c r="D772" s="97"/>
      <c r="E772" s="96"/>
      <c r="F772" s="104" t="str">
        <f ca="1">IF(OR(B772="",C772=""),"",IFERROR(VLOOKUP(B772,DataQualityDashboard!B:K,3,FALSE)&amp;": "&amp;INDEX(INDIRECT("'"&amp;B772&amp;"'!5:5"), MATCH(C772,INDIRECT("'"&amp;B772&amp;"'!6:6"),0)),"not available, please double-check your entries in C0010 and C0020"))</f>
        <v/>
      </c>
    </row>
    <row r="773" spans="1:6" ht="52.5" customHeight="1">
      <c r="A773" s="1" t="s">
        <v>146</v>
      </c>
      <c r="B773" s="97"/>
      <c r="C773" s="97"/>
      <c r="D773" s="97"/>
      <c r="E773" s="96"/>
      <c r="F773" s="104" t="str">
        <f ca="1">IF(OR(B773="",C773=""),"",IFERROR(VLOOKUP(B773,DataQualityDashboard!B:K,3,FALSE)&amp;": "&amp;INDEX(INDIRECT("'"&amp;B773&amp;"'!5:5"), MATCH(C773,INDIRECT("'"&amp;B773&amp;"'!6:6"),0)),"not available, please double-check your entries in C0010 and C0020"))</f>
        <v/>
      </c>
    </row>
    <row r="774" spans="1:6" ht="52.5" customHeight="1">
      <c r="A774" s="1" t="s">
        <v>146</v>
      </c>
      <c r="B774" s="97"/>
      <c r="C774" s="97"/>
      <c r="D774" s="97"/>
      <c r="E774" s="96"/>
      <c r="F774" s="104" t="str">
        <f ca="1">IF(OR(B774="",C774=""),"",IFERROR(VLOOKUP(B774,DataQualityDashboard!B:K,3,FALSE)&amp;": "&amp;INDEX(INDIRECT("'"&amp;B774&amp;"'!5:5"), MATCH(C774,INDIRECT("'"&amp;B774&amp;"'!6:6"),0)),"not available, please double-check your entries in C0010 and C0020"))</f>
        <v/>
      </c>
    </row>
    <row r="775" spans="1:6" ht="52.5" customHeight="1">
      <c r="A775" s="1" t="s">
        <v>146</v>
      </c>
      <c r="B775" s="97"/>
      <c r="C775" s="97"/>
      <c r="D775" s="97"/>
      <c r="E775" s="96"/>
      <c r="F775" s="104" t="str">
        <f ca="1">IF(OR(B775="",C775=""),"",IFERROR(VLOOKUP(B775,DataQualityDashboard!B:K,3,FALSE)&amp;": "&amp;INDEX(INDIRECT("'"&amp;B775&amp;"'!5:5"), MATCH(C775,INDIRECT("'"&amp;B775&amp;"'!6:6"),0)),"not available, please double-check your entries in C0010 and C0020"))</f>
        <v/>
      </c>
    </row>
    <row r="776" spans="1:6" ht="52.5" customHeight="1">
      <c r="A776" s="1" t="s">
        <v>146</v>
      </c>
      <c r="B776" s="97"/>
      <c r="C776" s="97"/>
      <c r="D776" s="97"/>
      <c r="E776" s="96"/>
      <c r="F776" s="104" t="str">
        <f ca="1">IF(OR(B776="",C776=""),"",IFERROR(VLOOKUP(B776,DataQualityDashboard!B:K,3,FALSE)&amp;": "&amp;INDEX(INDIRECT("'"&amp;B776&amp;"'!5:5"), MATCH(C776,INDIRECT("'"&amp;B776&amp;"'!6:6"),0)),"not available, please double-check your entries in C0010 and C0020"))</f>
        <v/>
      </c>
    </row>
    <row r="777" spans="1:6" ht="52.5" customHeight="1">
      <c r="A777" s="1" t="s">
        <v>146</v>
      </c>
      <c r="B777" s="97"/>
      <c r="C777" s="97"/>
      <c r="D777" s="97"/>
      <c r="E777" s="96"/>
      <c r="F777" s="104" t="str">
        <f ca="1">IF(OR(B777="",C777=""),"",IFERROR(VLOOKUP(B777,DataQualityDashboard!B:K,3,FALSE)&amp;": "&amp;INDEX(INDIRECT("'"&amp;B777&amp;"'!5:5"), MATCH(C777,INDIRECT("'"&amp;B777&amp;"'!6:6"),0)),"not available, please double-check your entries in C0010 and C0020"))</f>
        <v/>
      </c>
    </row>
    <row r="778" spans="1:6" ht="52.5" customHeight="1">
      <c r="A778" s="1" t="s">
        <v>146</v>
      </c>
      <c r="B778" s="97"/>
      <c r="C778" s="97"/>
      <c r="D778" s="97"/>
      <c r="E778" s="96"/>
      <c r="F778" s="104" t="str">
        <f ca="1">IF(OR(B778="",C778=""),"",IFERROR(VLOOKUP(B778,DataQualityDashboard!B:K,3,FALSE)&amp;": "&amp;INDEX(INDIRECT("'"&amp;B778&amp;"'!5:5"), MATCH(C778,INDIRECT("'"&amp;B778&amp;"'!6:6"),0)),"not available, please double-check your entries in C0010 and C0020"))</f>
        <v/>
      </c>
    </row>
    <row r="779" spans="1:6" ht="52.5" customHeight="1">
      <c r="A779" s="1" t="s">
        <v>146</v>
      </c>
      <c r="B779" s="97"/>
      <c r="C779" s="97"/>
      <c r="D779" s="97"/>
      <c r="E779" s="96"/>
      <c r="F779" s="104" t="str">
        <f ca="1">IF(OR(B779="",C779=""),"",IFERROR(VLOOKUP(B779,DataQualityDashboard!B:K,3,FALSE)&amp;": "&amp;INDEX(INDIRECT("'"&amp;B779&amp;"'!5:5"), MATCH(C779,INDIRECT("'"&amp;B779&amp;"'!6:6"),0)),"not available, please double-check your entries in C0010 and C0020"))</f>
        <v/>
      </c>
    </row>
    <row r="780" spans="1:6" ht="52.5" customHeight="1">
      <c r="A780" s="1" t="s">
        <v>146</v>
      </c>
      <c r="B780" s="97"/>
      <c r="C780" s="97"/>
      <c r="D780" s="97"/>
      <c r="E780" s="96"/>
      <c r="F780" s="104" t="str">
        <f ca="1">IF(OR(B780="",C780=""),"",IFERROR(VLOOKUP(B780,DataQualityDashboard!B:K,3,FALSE)&amp;": "&amp;INDEX(INDIRECT("'"&amp;B780&amp;"'!5:5"), MATCH(C780,INDIRECT("'"&amp;B780&amp;"'!6:6"),0)),"not available, please double-check your entries in C0010 and C0020"))</f>
        <v/>
      </c>
    </row>
    <row r="781" spans="1:6" ht="52.5" customHeight="1">
      <c r="A781" s="1" t="s">
        <v>146</v>
      </c>
      <c r="B781" s="97"/>
      <c r="C781" s="97"/>
      <c r="D781" s="97"/>
      <c r="E781" s="96"/>
      <c r="F781" s="104" t="str">
        <f ca="1">IF(OR(B781="",C781=""),"",IFERROR(VLOOKUP(B781,DataQualityDashboard!B:K,3,FALSE)&amp;": "&amp;INDEX(INDIRECT("'"&amp;B781&amp;"'!5:5"), MATCH(C781,INDIRECT("'"&amp;B781&amp;"'!6:6"),0)),"not available, please double-check your entries in C0010 and C0020"))</f>
        <v/>
      </c>
    </row>
    <row r="782" spans="1:6" ht="52.5" customHeight="1">
      <c r="A782" s="1" t="s">
        <v>146</v>
      </c>
      <c r="B782" s="97"/>
      <c r="C782" s="97"/>
      <c r="D782" s="97"/>
      <c r="E782" s="96"/>
      <c r="F782" s="104" t="str">
        <f ca="1">IF(OR(B782="",C782=""),"",IFERROR(VLOOKUP(B782,DataQualityDashboard!B:K,3,FALSE)&amp;": "&amp;INDEX(INDIRECT("'"&amp;B782&amp;"'!5:5"), MATCH(C782,INDIRECT("'"&amp;B782&amp;"'!6:6"),0)),"not available, please double-check your entries in C0010 and C0020"))</f>
        <v/>
      </c>
    </row>
    <row r="783" spans="1:6" ht="52.5" customHeight="1">
      <c r="A783" s="1" t="s">
        <v>146</v>
      </c>
      <c r="B783" s="97"/>
      <c r="C783" s="97"/>
      <c r="D783" s="97"/>
      <c r="E783" s="96"/>
      <c r="F783" s="104" t="str">
        <f ca="1">IF(OR(B783="",C783=""),"",IFERROR(VLOOKUP(B783,DataQualityDashboard!B:K,3,FALSE)&amp;": "&amp;INDEX(INDIRECT("'"&amp;B783&amp;"'!5:5"), MATCH(C783,INDIRECT("'"&amp;B783&amp;"'!6:6"),0)),"not available, please double-check your entries in C0010 and C0020"))</f>
        <v/>
      </c>
    </row>
    <row r="784" spans="1:6" ht="52.5" customHeight="1">
      <c r="A784" s="1" t="s">
        <v>146</v>
      </c>
      <c r="B784" s="97"/>
      <c r="C784" s="97"/>
      <c r="D784" s="97"/>
      <c r="E784" s="96"/>
      <c r="F784" s="104" t="str">
        <f ca="1">IF(OR(B784="",C784=""),"",IFERROR(VLOOKUP(B784,DataQualityDashboard!B:K,3,FALSE)&amp;": "&amp;INDEX(INDIRECT("'"&amp;B784&amp;"'!5:5"), MATCH(C784,INDIRECT("'"&amp;B784&amp;"'!6:6"),0)),"not available, please double-check your entries in C0010 and C0020"))</f>
        <v/>
      </c>
    </row>
    <row r="785" spans="1:6" ht="52.5" customHeight="1">
      <c r="A785" s="1" t="s">
        <v>146</v>
      </c>
      <c r="B785" s="97"/>
      <c r="C785" s="97"/>
      <c r="D785" s="97"/>
      <c r="E785" s="96"/>
      <c r="F785" s="104" t="str">
        <f ca="1">IF(OR(B785="",C785=""),"",IFERROR(VLOOKUP(B785,DataQualityDashboard!B:K,3,FALSE)&amp;": "&amp;INDEX(INDIRECT("'"&amp;B785&amp;"'!5:5"), MATCH(C785,INDIRECT("'"&amp;B785&amp;"'!6:6"),0)),"not available, please double-check your entries in C0010 and C0020"))</f>
        <v/>
      </c>
    </row>
    <row r="786" spans="1:6" ht="52.5" customHeight="1">
      <c r="A786" s="1" t="s">
        <v>146</v>
      </c>
      <c r="B786" s="97"/>
      <c r="C786" s="97"/>
      <c r="D786" s="97"/>
      <c r="E786" s="96"/>
      <c r="F786" s="104" t="str">
        <f ca="1">IF(OR(B786="",C786=""),"",IFERROR(VLOOKUP(B786,DataQualityDashboard!B:K,3,FALSE)&amp;": "&amp;INDEX(INDIRECT("'"&amp;B786&amp;"'!5:5"), MATCH(C786,INDIRECT("'"&amp;B786&amp;"'!6:6"),0)),"not available, please double-check your entries in C0010 and C0020"))</f>
        <v/>
      </c>
    </row>
    <row r="787" spans="1:6" ht="52.5" customHeight="1">
      <c r="A787" s="1" t="s">
        <v>146</v>
      </c>
      <c r="B787" s="97"/>
      <c r="C787" s="97"/>
      <c r="D787" s="97"/>
      <c r="E787" s="96"/>
      <c r="F787" s="104" t="str">
        <f ca="1">IF(OR(B787="",C787=""),"",IFERROR(VLOOKUP(B787,DataQualityDashboard!B:K,3,FALSE)&amp;": "&amp;INDEX(INDIRECT("'"&amp;B787&amp;"'!5:5"), MATCH(C787,INDIRECT("'"&amp;B787&amp;"'!6:6"),0)),"not available, please double-check your entries in C0010 and C0020"))</f>
        <v/>
      </c>
    </row>
    <row r="788" spans="1:6" ht="52.5" customHeight="1">
      <c r="A788" s="1" t="s">
        <v>146</v>
      </c>
      <c r="B788" s="97"/>
      <c r="C788" s="97"/>
      <c r="D788" s="97"/>
      <c r="E788" s="96"/>
      <c r="F788" s="104" t="str">
        <f ca="1">IF(OR(B788="",C788=""),"",IFERROR(VLOOKUP(B788,DataQualityDashboard!B:K,3,FALSE)&amp;": "&amp;INDEX(INDIRECT("'"&amp;B788&amp;"'!5:5"), MATCH(C788,INDIRECT("'"&amp;B788&amp;"'!6:6"),0)),"not available, please double-check your entries in C0010 and C0020"))</f>
        <v/>
      </c>
    </row>
    <row r="789" spans="1:6" ht="52.5" customHeight="1">
      <c r="A789" s="1" t="s">
        <v>146</v>
      </c>
      <c r="B789" s="97"/>
      <c r="C789" s="97"/>
      <c r="D789" s="97"/>
      <c r="E789" s="96"/>
      <c r="F789" s="104" t="str">
        <f ca="1">IF(OR(B789="",C789=""),"",IFERROR(VLOOKUP(B789,DataQualityDashboard!B:K,3,FALSE)&amp;": "&amp;INDEX(INDIRECT("'"&amp;B789&amp;"'!5:5"), MATCH(C789,INDIRECT("'"&amp;B789&amp;"'!6:6"),0)),"not available, please double-check your entries in C0010 and C0020"))</f>
        <v/>
      </c>
    </row>
    <row r="790" spans="1:6" ht="52.5" customHeight="1">
      <c r="A790" s="1" t="s">
        <v>146</v>
      </c>
      <c r="B790" s="97"/>
      <c r="C790" s="97"/>
      <c r="D790" s="97"/>
      <c r="E790" s="96"/>
      <c r="F790" s="104" t="str">
        <f ca="1">IF(OR(B790="",C790=""),"",IFERROR(VLOOKUP(B790,DataQualityDashboard!B:K,3,FALSE)&amp;": "&amp;INDEX(INDIRECT("'"&amp;B790&amp;"'!5:5"), MATCH(C790,INDIRECT("'"&amp;B790&amp;"'!6:6"),0)),"not available, please double-check your entries in C0010 and C0020"))</f>
        <v/>
      </c>
    </row>
    <row r="791" spans="1:6" ht="52.5" customHeight="1">
      <c r="A791" s="1" t="s">
        <v>146</v>
      </c>
      <c r="B791" s="97"/>
      <c r="C791" s="97"/>
      <c r="D791" s="97"/>
      <c r="E791" s="96"/>
      <c r="F791" s="104" t="str">
        <f ca="1">IF(OR(B791="",C791=""),"",IFERROR(VLOOKUP(B791,DataQualityDashboard!B:K,3,FALSE)&amp;": "&amp;INDEX(INDIRECT("'"&amp;B791&amp;"'!5:5"), MATCH(C791,INDIRECT("'"&amp;B791&amp;"'!6:6"),0)),"not available, please double-check your entries in C0010 and C0020"))</f>
        <v/>
      </c>
    </row>
    <row r="792" spans="1:6" ht="52.5" customHeight="1">
      <c r="A792" s="1" t="s">
        <v>146</v>
      </c>
      <c r="B792" s="97"/>
      <c r="C792" s="97"/>
      <c r="D792" s="97"/>
      <c r="E792" s="96"/>
      <c r="F792" s="104" t="str">
        <f ca="1">IF(OR(B792="",C792=""),"",IFERROR(VLOOKUP(B792,DataQualityDashboard!B:K,3,FALSE)&amp;": "&amp;INDEX(INDIRECT("'"&amp;B792&amp;"'!5:5"), MATCH(C792,INDIRECT("'"&amp;B792&amp;"'!6:6"),0)),"not available, please double-check your entries in C0010 and C0020"))</f>
        <v/>
      </c>
    </row>
    <row r="793" spans="1:6" ht="52.5" customHeight="1">
      <c r="A793" s="1" t="s">
        <v>146</v>
      </c>
      <c r="B793" s="97"/>
      <c r="C793" s="97"/>
      <c r="D793" s="97"/>
      <c r="E793" s="96"/>
      <c r="F793" s="104" t="str">
        <f ca="1">IF(OR(B793="",C793=""),"",IFERROR(VLOOKUP(B793,DataQualityDashboard!B:K,3,FALSE)&amp;": "&amp;INDEX(INDIRECT("'"&amp;B793&amp;"'!5:5"), MATCH(C793,INDIRECT("'"&amp;B793&amp;"'!6:6"),0)),"not available, please double-check your entries in C0010 and C0020"))</f>
        <v/>
      </c>
    </row>
    <row r="794" spans="1:6" ht="52.5" customHeight="1">
      <c r="A794" s="1" t="s">
        <v>146</v>
      </c>
      <c r="B794" s="97"/>
      <c r="C794" s="97"/>
      <c r="D794" s="97"/>
      <c r="E794" s="96"/>
      <c r="F794" s="104" t="str">
        <f ca="1">IF(OR(B794="",C794=""),"",IFERROR(VLOOKUP(B794,DataQualityDashboard!B:K,3,FALSE)&amp;": "&amp;INDEX(INDIRECT("'"&amp;B794&amp;"'!5:5"), MATCH(C794,INDIRECT("'"&amp;B794&amp;"'!6:6"),0)),"not available, please double-check your entries in C0010 and C0020"))</f>
        <v/>
      </c>
    </row>
    <row r="795" spans="1:6" ht="52.5" customHeight="1">
      <c r="A795" s="1" t="s">
        <v>146</v>
      </c>
      <c r="B795" s="97"/>
      <c r="C795" s="97"/>
      <c r="D795" s="97"/>
      <c r="E795" s="96"/>
      <c r="F795" s="104" t="str">
        <f ca="1">IF(OR(B795="",C795=""),"",IFERROR(VLOOKUP(B795,DataQualityDashboard!B:K,3,FALSE)&amp;": "&amp;INDEX(INDIRECT("'"&amp;B795&amp;"'!5:5"), MATCH(C795,INDIRECT("'"&amp;B795&amp;"'!6:6"),0)),"not available, please double-check your entries in C0010 and C0020"))</f>
        <v/>
      </c>
    </row>
    <row r="796" spans="1:6" ht="52.5" customHeight="1">
      <c r="A796" s="1" t="s">
        <v>146</v>
      </c>
      <c r="B796" s="97"/>
      <c r="C796" s="97"/>
      <c r="D796" s="97"/>
      <c r="E796" s="96"/>
      <c r="F796" s="104" t="str">
        <f ca="1">IF(OR(B796="",C796=""),"",IFERROR(VLOOKUP(B796,DataQualityDashboard!B:K,3,FALSE)&amp;": "&amp;INDEX(INDIRECT("'"&amp;B796&amp;"'!5:5"), MATCH(C796,INDIRECT("'"&amp;B796&amp;"'!6:6"),0)),"not available, please double-check your entries in C0010 and C0020"))</f>
        <v/>
      </c>
    </row>
    <row r="797" spans="1:6" ht="52.5" customHeight="1">
      <c r="A797" s="1" t="s">
        <v>146</v>
      </c>
      <c r="B797" s="97"/>
      <c r="C797" s="97"/>
      <c r="D797" s="97"/>
      <c r="E797" s="96"/>
      <c r="F797" s="104" t="str">
        <f ca="1">IF(OR(B797="",C797=""),"",IFERROR(VLOOKUP(B797,DataQualityDashboard!B:K,3,FALSE)&amp;": "&amp;INDEX(INDIRECT("'"&amp;B797&amp;"'!5:5"), MATCH(C797,INDIRECT("'"&amp;B797&amp;"'!6:6"),0)),"not available, please double-check your entries in C0010 and C0020"))</f>
        <v/>
      </c>
    </row>
    <row r="798" spans="1:6" ht="52.5" customHeight="1">
      <c r="A798" s="1" t="s">
        <v>146</v>
      </c>
      <c r="B798" s="97"/>
      <c r="C798" s="97"/>
      <c r="D798" s="97"/>
      <c r="E798" s="96"/>
      <c r="F798" s="104" t="str">
        <f ca="1">IF(OR(B798="",C798=""),"",IFERROR(VLOOKUP(B798,DataQualityDashboard!B:K,3,FALSE)&amp;": "&amp;INDEX(INDIRECT("'"&amp;B798&amp;"'!5:5"), MATCH(C798,INDIRECT("'"&amp;B798&amp;"'!6:6"),0)),"not available, please double-check your entries in C0010 and C0020"))</f>
        <v/>
      </c>
    </row>
    <row r="799" spans="1:6" ht="52.5" customHeight="1">
      <c r="A799" s="1" t="s">
        <v>146</v>
      </c>
      <c r="B799" s="97"/>
      <c r="C799" s="97"/>
      <c r="D799" s="97"/>
      <c r="E799" s="96"/>
      <c r="F799" s="104" t="str">
        <f ca="1">IF(OR(B799="",C799=""),"",IFERROR(VLOOKUP(B799,DataQualityDashboard!B:K,3,FALSE)&amp;": "&amp;INDEX(INDIRECT("'"&amp;B799&amp;"'!5:5"), MATCH(C799,INDIRECT("'"&amp;B799&amp;"'!6:6"),0)),"not available, please double-check your entries in C0010 and C0020"))</f>
        <v/>
      </c>
    </row>
    <row r="800" spans="1:6" ht="52.5" customHeight="1">
      <c r="A800" s="1" t="s">
        <v>146</v>
      </c>
      <c r="B800" s="97"/>
      <c r="C800" s="97"/>
      <c r="D800" s="97"/>
      <c r="E800" s="96"/>
      <c r="F800" s="104" t="str">
        <f ca="1">IF(OR(B800="",C800=""),"",IFERROR(VLOOKUP(B800,DataQualityDashboard!B:K,3,FALSE)&amp;": "&amp;INDEX(INDIRECT("'"&amp;B800&amp;"'!5:5"), MATCH(C800,INDIRECT("'"&amp;B800&amp;"'!6:6"),0)),"not available, please double-check your entries in C0010 and C0020"))</f>
        <v/>
      </c>
    </row>
    <row r="801" spans="1:6" ht="52.5" customHeight="1">
      <c r="A801" s="1" t="s">
        <v>146</v>
      </c>
      <c r="B801" s="97"/>
      <c r="C801" s="97"/>
      <c r="D801" s="97"/>
      <c r="E801" s="96"/>
      <c r="F801" s="104" t="str">
        <f ca="1">IF(OR(B801="",C801=""),"",IFERROR(VLOOKUP(B801,DataQualityDashboard!B:K,3,FALSE)&amp;": "&amp;INDEX(INDIRECT("'"&amp;B801&amp;"'!5:5"), MATCH(C801,INDIRECT("'"&amp;B801&amp;"'!6:6"),0)),"not available, please double-check your entries in C0010 and C0020"))</f>
        <v/>
      </c>
    </row>
    <row r="802" spans="1:6" ht="52.5" customHeight="1">
      <c r="A802" s="1" t="s">
        <v>146</v>
      </c>
      <c r="B802" s="97"/>
      <c r="C802" s="97"/>
      <c r="D802" s="97"/>
      <c r="E802" s="96"/>
      <c r="F802" s="104" t="str">
        <f ca="1">IF(OR(B802="",C802=""),"",IFERROR(VLOOKUP(B802,DataQualityDashboard!B:K,3,FALSE)&amp;": "&amp;INDEX(INDIRECT("'"&amp;B802&amp;"'!5:5"), MATCH(C802,INDIRECT("'"&amp;B802&amp;"'!6:6"),0)),"not available, please double-check your entries in C0010 and C0020"))</f>
        <v/>
      </c>
    </row>
    <row r="803" spans="1:6" ht="52.5" customHeight="1">
      <c r="A803" s="1" t="s">
        <v>146</v>
      </c>
      <c r="B803" s="97"/>
      <c r="C803" s="97"/>
      <c r="D803" s="97"/>
      <c r="E803" s="96"/>
      <c r="F803" s="104" t="str">
        <f ca="1">IF(OR(B803="",C803=""),"",IFERROR(VLOOKUP(B803,DataQualityDashboard!B:K,3,FALSE)&amp;": "&amp;INDEX(INDIRECT("'"&amp;B803&amp;"'!5:5"), MATCH(C803,INDIRECT("'"&amp;B803&amp;"'!6:6"),0)),"not available, please double-check your entries in C0010 and C0020"))</f>
        <v/>
      </c>
    </row>
    <row r="804" spans="1:6" ht="52.5" customHeight="1">
      <c r="A804" s="1" t="s">
        <v>146</v>
      </c>
      <c r="B804" s="97"/>
      <c r="C804" s="97"/>
      <c r="D804" s="97"/>
      <c r="E804" s="96"/>
      <c r="F804" s="104" t="str">
        <f ca="1">IF(OR(B804="",C804=""),"",IFERROR(VLOOKUP(B804,DataQualityDashboard!B:K,3,FALSE)&amp;": "&amp;INDEX(INDIRECT("'"&amp;B804&amp;"'!5:5"), MATCH(C804,INDIRECT("'"&amp;B804&amp;"'!6:6"),0)),"not available, please double-check your entries in C0010 and C0020"))</f>
        <v/>
      </c>
    </row>
    <row r="805" spans="1:6" ht="52.5" customHeight="1">
      <c r="A805" s="1" t="s">
        <v>146</v>
      </c>
      <c r="B805" s="97"/>
      <c r="C805" s="97"/>
      <c r="D805" s="97"/>
      <c r="E805" s="96"/>
      <c r="F805" s="104" t="str">
        <f ca="1">IF(OR(B805="",C805=""),"",IFERROR(VLOOKUP(B805,DataQualityDashboard!B:K,3,FALSE)&amp;": "&amp;INDEX(INDIRECT("'"&amp;B805&amp;"'!5:5"), MATCH(C805,INDIRECT("'"&amp;B805&amp;"'!6:6"),0)),"not available, please double-check your entries in C0010 and C0020"))</f>
        <v/>
      </c>
    </row>
    <row r="806" spans="1:6" ht="52.5" customHeight="1">
      <c r="A806" s="1" t="s">
        <v>146</v>
      </c>
      <c r="B806" s="97"/>
      <c r="C806" s="97"/>
      <c r="D806" s="97"/>
      <c r="E806" s="96"/>
      <c r="F806" s="104" t="str">
        <f ca="1">IF(OR(B806="",C806=""),"",IFERROR(VLOOKUP(B806,DataQualityDashboard!B:K,3,FALSE)&amp;": "&amp;INDEX(INDIRECT("'"&amp;B806&amp;"'!5:5"), MATCH(C806,INDIRECT("'"&amp;B806&amp;"'!6:6"),0)),"not available, please double-check your entries in C0010 and C0020"))</f>
        <v/>
      </c>
    </row>
    <row r="807" spans="1:6" ht="52.5" customHeight="1">
      <c r="A807" s="1" t="s">
        <v>146</v>
      </c>
      <c r="B807" s="97"/>
      <c r="C807" s="97"/>
      <c r="D807" s="97"/>
      <c r="E807" s="96"/>
      <c r="F807" s="104" t="str">
        <f ca="1">IF(OR(B807="",C807=""),"",IFERROR(VLOOKUP(B807,DataQualityDashboard!B:K,3,FALSE)&amp;": "&amp;INDEX(INDIRECT("'"&amp;B807&amp;"'!5:5"), MATCH(C807,INDIRECT("'"&amp;B807&amp;"'!6:6"),0)),"not available, please double-check your entries in C0010 and C0020"))</f>
        <v/>
      </c>
    </row>
    <row r="808" spans="1:6" ht="52.5" customHeight="1">
      <c r="A808" s="1" t="s">
        <v>146</v>
      </c>
      <c r="B808" s="97"/>
      <c r="C808" s="97"/>
      <c r="D808" s="97"/>
      <c r="E808" s="96"/>
      <c r="F808" s="104" t="str">
        <f ca="1">IF(OR(B808="",C808=""),"",IFERROR(VLOOKUP(B808,DataQualityDashboard!B:K,3,FALSE)&amp;": "&amp;INDEX(INDIRECT("'"&amp;B808&amp;"'!5:5"), MATCH(C808,INDIRECT("'"&amp;B808&amp;"'!6:6"),0)),"not available, please double-check your entries in C0010 and C0020"))</f>
        <v/>
      </c>
    </row>
    <row r="809" spans="1:6" ht="52.5" customHeight="1">
      <c r="A809" s="1" t="s">
        <v>146</v>
      </c>
      <c r="B809" s="97"/>
      <c r="C809" s="97"/>
      <c r="D809" s="97"/>
      <c r="E809" s="96"/>
      <c r="F809" s="104" t="str">
        <f ca="1">IF(OR(B809="",C809=""),"",IFERROR(VLOOKUP(B809,DataQualityDashboard!B:K,3,FALSE)&amp;": "&amp;INDEX(INDIRECT("'"&amp;B809&amp;"'!5:5"), MATCH(C809,INDIRECT("'"&amp;B809&amp;"'!6:6"),0)),"not available, please double-check your entries in C0010 and C0020"))</f>
        <v/>
      </c>
    </row>
    <row r="810" spans="1:6" ht="52.5" customHeight="1">
      <c r="A810" s="1" t="s">
        <v>146</v>
      </c>
      <c r="B810" s="97"/>
      <c r="C810" s="97"/>
      <c r="D810" s="97"/>
      <c r="E810" s="96"/>
      <c r="F810" s="104" t="str">
        <f ca="1">IF(OR(B810="",C810=""),"",IFERROR(VLOOKUP(B810,DataQualityDashboard!B:K,3,FALSE)&amp;": "&amp;INDEX(INDIRECT("'"&amp;B810&amp;"'!5:5"), MATCH(C810,INDIRECT("'"&amp;B810&amp;"'!6:6"),0)),"not available, please double-check your entries in C0010 and C0020"))</f>
        <v/>
      </c>
    </row>
    <row r="811" spans="1:6" ht="52.5" customHeight="1">
      <c r="A811" s="1" t="s">
        <v>146</v>
      </c>
      <c r="B811" s="97"/>
      <c r="C811" s="97"/>
      <c r="D811" s="97"/>
      <c r="E811" s="96"/>
      <c r="F811" s="104" t="str">
        <f ca="1">IF(OR(B811="",C811=""),"",IFERROR(VLOOKUP(B811,DataQualityDashboard!B:K,3,FALSE)&amp;": "&amp;INDEX(INDIRECT("'"&amp;B811&amp;"'!5:5"), MATCH(C811,INDIRECT("'"&amp;B811&amp;"'!6:6"),0)),"not available, please double-check your entries in C0010 and C0020"))</f>
        <v/>
      </c>
    </row>
    <row r="812" spans="1:6" ht="52.5" customHeight="1">
      <c r="A812" s="1" t="s">
        <v>146</v>
      </c>
      <c r="B812" s="97"/>
      <c r="C812" s="97"/>
      <c r="D812" s="97"/>
      <c r="E812" s="96"/>
      <c r="F812" s="104" t="str">
        <f ca="1">IF(OR(B812="",C812=""),"",IFERROR(VLOOKUP(B812,DataQualityDashboard!B:K,3,FALSE)&amp;": "&amp;INDEX(INDIRECT("'"&amp;B812&amp;"'!5:5"), MATCH(C812,INDIRECT("'"&amp;B812&amp;"'!6:6"),0)),"not available, please double-check your entries in C0010 and C0020"))</f>
        <v/>
      </c>
    </row>
    <row r="813" spans="1:6" ht="52.5" customHeight="1">
      <c r="A813" s="1" t="s">
        <v>146</v>
      </c>
      <c r="B813" s="97"/>
      <c r="C813" s="97"/>
      <c r="D813" s="97"/>
      <c r="E813" s="96"/>
      <c r="F813" s="104" t="str">
        <f ca="1">IF(OR(B813="",C813=""),"",IFERROR(VLOOKUP(B813,DataQualityDashboard!B:K,3,FALSE)&amp;": "&amp;INDEX(INDIRECT("'"&amp;B813&amp;"'!5:5"), MATCH(C813,INDIRECT("'"&amp;B813&amp;"'!6:6"),0)),"not available, please double-check your entries in C0010 and C0020"))</f>
        <v/>
      </c>
    </row>
    <row r="814" spans="1:6" ht="52.5" customHeight="1">
      <c r="A814" s="1" t="s">
        <v>146</v>
      </c>
      <c r="B814" s="97"/>
      <c r="C814" s="97"/>
      <c r="D814" s="97"/>
      <c r="E814" s="96"/>
      <c r="F814" s="104" t="str">
        <f ca="1">IF(OR(B814="",C814=""),"",IFERROR(VLOOKUP(B814,DataQualityDashboard!B:K,3,FALSE)&amp;": "&amp;INDEX(INDIRECT("'"&amp;B814&amp;"'!5:5"), MATCH(C814,INDIRECT("'"&amp;B814&amp;"'!6:6"),0)),"not available, please double-check your entries in C0010 and C0020"))</f>
        <v/>
      </c>
    </row>
    <row r="815" spans="1:6" ht="52.5" customHeight="1">
      <c r="A815" s="1" t="s">
        <v>146</v>
      </c>
      <c r="B815" s="97"/>
      <c r="C815" s="97"/>
      <c r="D815" s="97"/>
      <c r="E815" s="96"/>
      <c r="F815" s="104" t="str">
        <f ca="1">IF(OR(B815="",C815=""),"",IFERROR(VLOOKUP(B815,DataQualityDashboard!B:K,3,FALSE)&amp;": "&amp;INDEX(INDIRECT("'"&amp;B815&amp;"'!5:5"), MATCH(C815,INDIRECT("'"&amp;B815&amp;"'!6:6"),0)),"not available, please double-check your entries in C0010 and C0020"))</f>
        <v/>
      </c>
    </row>
    <row r="816" spans="1:6" ht="52.5" customHeight="1">
      <c r="A816" s="1" t="s">
        <v>146</v>
      </c>
      <c r="B816" s="97"/>
      <c r="C816" s="97"/>
      <c r="D816" s="97"/>
      <c r="E816" s="96"/>
      <c r="F816" s="104" t="str">
        <f ca="1">IF(OR(B816="",C816=""),"",IFERROR(VLOOKUP(B816,DataQualityDashboard!B:K,3,FALSE)&amp;": "&amp;INDEX(INDIRECT("'"&amp;B816&amp;"'!5:5"), MATCH(C816,INDIRECT("'"&amp;B816&amp;"'!6:6"),0)),"not available, please double-check your entries in C0010 and C0020"))</f>
        <v/>
      </c>
    </row>
    <row r="817" spans="1:6" ht="52.5" customHeight="1">
      <c r="A817" s="1" t="s">
        <v>146</v>
      </c>
      <c r="B817" s="97"/>
      <c r="C817" s="97"/>
      <c r="D817" s="97"/>
      <c r="E817" s="96"/>
      <c r="F817" s="104" t="str">
        <f ca="1">IF(OR(B817="",C817=""),"",IFERROR(VLOOKUP(B817,DataQualityDashboard!B:K,3,FALSE)&amp;": "&amp;INDEX(INDIRECT("'"&amp;B817&amp;"'!5:5"), MATCH(C817,INDIRECT("'"&amp;B817&amp;"'!6:6"),0)),"not available, please double-check your entries in C0010 and C0020"))</f>
        <v/>
      </c>
    </row>
    <row r="818" spans="1:6" ht="52.5" customHeight="1">
      <c r="A818" s="1" t="s">
        <v>146</v>
      </c>
      <c r="B818" s="97"/>
      <c r="C818" s="97"/>
      <c r="D818" s="97"/>
      <c r="E818" s="96"/>
      <c r="F818" s="104" t="str">
        <f ca="1">IF(OR(B818="",C818=""),"",IFERROR(VLOOKUP(B818,DataQualityDashboard!B:K,3,FALSE)&amp;": "&amp;INDEX(INDIRECT("'"&amp;B818&amp;"'!5:5"), MATCH(C818,INDIRECT("'"&amp;B818&amp;"'!6:6"),0)),"not available, please double-check your entries in C0010 and C0020"))</f>
        <v/>
      </c>
    </row>
    <row r="819" spans="1:6" ht="52.5" customHeight="1">
      <c r="A819" s="1" t="s">
        <v>146</v>
      </c>
      <c r="B819" s="97"/>
      <c r="C819" s="97"/>
      <c r="D819" s="97"/>
      <c r="E819" s="96"/>
      <c r="F819" s="104" t="str">
        <f ca="1">IF(OR(B819="",C819=""),"",IFERROR(VLOOKUP(B819,DataQualityDashboard!B:K,3,FALSE)&amp;": "&amp;INDEX(INDIRECT("'"&amp;B819&amp;"'!5:5"), MATCH(C819,INDIRECT("'"&amp;B819&amp;"'!6:6"),0)),"not available, please double-check your entries in C0010 and C0020"))</f>
        <v/>
      </c>
    </row>
    <row r="820" spans="1:6" ht="52.5" customHeight="1">
      <c r="A820" s="1" t="s">
        <v>146</v>
      </c>
      <c r="B820" s="97"/>
      <c r="C820" s="97"/>
      <c r="D820" s="97"/>
      <c r="E820" s="96"/>
      <c r="F820" s="104" t="str">
        <f ca="1">IF(OR(B820="",C820=""),"",IFERROR(VLOOKUP(B820,DataQualityDashboard!B:K,3,FALSE)&amp;": "&amp;INDEX(INDIRECT("'"&amp;B820&amp;"'!5:5"), MATCH(C820,INDIRECT("'"&amp;B820&amp;"'!6:6"),0)),"not available, please double-check your entries in C0010 and C0020"))</f>
        <v/>
      </c>
    </row>
    <row r="821" spans="1:6" ht="52.5" customHeight="1">
      <c r="A821" s="1" t="s">
        <v>146</v>
      </c>
      <c r="B821" s="97"/>
      <c r="C821" s="97"/>
      <c r="D821" s="97"/>
      <c r="E821" s="96"/>
      <c r="F821" s="104" t="str">
        <f ca="1">IF(OR(B821="",C821=""),"",IFERROR(VLOOKUP(B821,DataQualityDashboard!B:K,3,FALSE)&amp;": "&amp;INDEX(INDIRECT("'"&amp;B821&amp;"'!5:5"), MATCH(C821,INDIRECT("'"&amp;B821&amp;"'!6:6"),0)),"not available, please double-check your entries in C0010 and C0020"))</f>
        <v/>
      </c>
    </row>
    <row r="822" spans="1:6" ht="52.5" customHeight="1">
      <c r="A822" s="1" t="s">
        <v>146</v>
      </c>
      <c r="B822" s="97"/>
      <c r="C822" s="97"/>
      <c r="D822" s="97"/>
      <c r="E822" s="96"/>
      <c r="F822" s="104" t="str">
        <f ca="1">IF(OR(B822="",C822=""),"",IFERROR(VLOOKUP(B822,DataQualityDashboard!B:K,3,FALSE)&amp;": "&amp;INDEX(INDIRECT("'"&amp;B822&amp;"'!5:5"), MATCH(C822,INDIRECT("'"&amp;B822&amp;"'!6:6"),0)),"not available, please double-check your entries in C0010 and C0020"))</f>
        <v/>
      </c>
    </row>
    <row r="823" spans="1:6" ht="52.5" customHeight="1">
      <c r="A823" s="1" t="s">
        <v>146</v>
      </c>
      <c r="B823" s="97"/>
      <c r="C823" s="97"/>
      <c r="D823" s="97"/>
      <c r="E823" s="96"/>
      <c r="F823" s="104" t="str">
        <f ca="1">IF(OR(B823="",C823=""),"",IFERROR(VLOOKUP(B823,DataQualityDashboard!B:K,3,FALSE)&amp;": "&amp;INDEX(INDIRECT("'"&amp;B823&amp;"'!5:5"), MATCH(C823,INDIRECT("'"&amp;B823&amp;"'!6:6"),0)),"not available, please double-check your entries in C0010 and C0020"))</f>
        <v/>
      </c>
    </row>
    <row r="824" spans="1:6" ht="52.5" customHeight="1">
      <c r="A824" s="1" t="s">
        <v>146</v>
      </c>
      <c r="B824" s="97"/>
      <c r="C824" s="97"/>
      <c r="D824" s="97"/>
      <c r="E824" s="96"/>
      <c r="F824" s="104" t="str">
        <f ca="1">IF(OR(B824="",C824=""),"",IFERROR(VLOOKUP(B824,DataQualityDashboard!B:K,3,FALSE)&amp;": "&amp;INDEX(INDIRECT("'"&amp;B824&amp;"'!5:5"), MATCH(C824,INDIRECT("'"&amp;B824&amp;"'!6:6"),0)),"not available, please double-check your entries in C0010 and C0020"))</f>
        <v/>
      </c>
    </row>
    <row r="825" spans="1:6" ht="52.5" customHeight="1">
      <c r="A825" s="1" t="s">
        <v>146</v>
      </c>
      <c r="B825" s="97"/>
      <c r="C825" s="97"/>
      <c r="D825" s="97"/>
      <c r="E825" s="96"/>
      <c r="F825" s="104" t="str">
        <f ca="1">IF(OR(B825="",C825=""),"",IFERROR(VLOOKUP(B825,DataQualityDashboard!B:K,3,FALSE)&amp;": "&amp;INDEX(INDIRECT("'"&amp;B825&amp;"'!5:5"), MATCH(C825,INDIRECT("'"&amp;B825&amp;"'!6:6"),0)),"not available, please double-check your entries in C0010 and C0020"))</f>
        <v/>
      </c>
    </row>
    <row r="826" spans="1:6" ht="52.5" customHeight="1">
      <c r="A826" s="1" t="s">
        <v>146</v>
      </c>
      <c r="B826" s="97"/>
      <c r="C826" s="97"/>
      <c r="D826" s="97"/>
      <c r="E826" s="96"/>
      <c r="F826" s="104" t="str">
        <f ca="1">IF(OR(B826="",C826=""),"",IFERROR(VLOOKUP(B826,DataQualityDashboard!B:K,3,FALSE)&amp;": "&amp;INDEX(INDIRECT("'"&amp;B826&amp;"'!5:5"), MATCH(C826,INDIRECT("'"&amp;B826&amp;"'!6:6"),0)),"not available, please double-check your entries in C0010 and C0020"))</f>
        <v/>
      </c>
    </row>
    <row r="827" spans="1:6" ht="52.5" customHeight="1">
      <c r="A827" s="1" t="s">
        <v>146</v>
      </c>
      <c r="B827" s="97"/>
      <c r="C827" s="97"/>
      <c r="D827" s="97"/>
      <c r="E827" s="96"/>
      <c r="F827" s="104" t="str">
        <f ca="1">IF(OR(B827="",C827=""),"",IFERROR(VLOOKUP(B827,DataQualityDashboard!B:K,3,FALSE)&amp;": "&amp;INDEX(INDIRECT("'"&amp;B827&amp;"'!5:5"), MATCH(C827,INDIRECT("'"&amp;B827&amp;"'!6:6"),0)),"not available, please double-check your entries in C0010 and C0020"))</f>
        <v/>
      </c>
    </row>
    <row r="828" spans="1:6" ht="52.5" customHeight="1">
      <c r="A828" s="1" t="s">
        <v>146</v>
      </c>
      <c r="B828" s="97"/>
      <c r="C828" s="97"/>
      <c r="D828" s="97"/>
      <c r="E828" s="96"/>
      <c r="F828" s="104" t="str">
        <f ca="1">IF(OR(B828="",C828=""),"",IFERROR(VLOOKUP(B828,DataQualityDashboard!B:K,3,FALSE)&amp;": "&amp;INDEX(INDIRECT("'"&amp;B828&amp;"'!5:5"), MATCH(C828,INDIRECT("'"&amp;B828&amp;"'!6:6"),0)),"not available, please double-check your entries in C0010 and C0020"))</f>
        <v/>
      </c>
    </row>
    <row r="829" spans="1:6" ht="52.5" customHeight="1">
      <c r="A829" s="1" t="s">
        <v>146</v>
      </c>
      <c r="B829" s="97"/>
      <c r="C829" s="97"/>
      <c r="D829" s="97"/>
      <c r="E829" s="96"/>
      <c r="F829" s="104" t="str">
        <f ca="1">IF(OR(B829="",C829=""),"",IFERROR(VLOOKUP(B829,DataQualityDashboard!B:K,3,FALSE)&amp;": "&amp;INDEX(INDIRECT("'"&amp;B829&amp;"'!5:5"), MATCH(C829,INDIRECT("'"&amp;B829&amp;"'!6:6"),0)),"not available, please double-check your entries in C0010 and C0020"))</f>
        <v/>
      </c>
    </row>
    <row r="830" spans="1:6" ht="52.5" customHeight="1">
      <c r="A830" s="1" t="s">
        <v>146</v>
      </c>
      <c r="B830" s="97"/>
      <c r="C830" s="97"/>
      <c r="D830" s="97"/>
      <c r="E830" s="96"/>
      <c r="F830" s="104" t="str">
        <f ca="1">IF(OR(B830="",C830=""),"",IFERROR(VLOOKUP(B830,DataQualityDashboard!B:K,3,FALSE)&amp;": "&amp;INDEX(INDIRECT("'"&amp;B830&amp;"'!5:5"), MATCH(C830,INDIRECT("'"&amp;B830&amp;"'!6:6"),0)),"not available, please double-check your entries in C0010 and C0020"))</f>
        <v/>
      </c>
    </row>
    <row r="831" spans="1:6" ht="52.5" customHeight="1">
      <c r="A831" s="1" t="s">
        <v>146</v>
      </c>
      <c r="B831" s="97"/>
      <c r="C831" s="97"/>
      <c r="D831" s="97"/>
      <c r="E831" s="96"/>
      <c r="F831" s="104" t="str">
        <f ca="1">IF(OR(B831="",C831=""),"",IFERROR(VLOOKUP(B831,DataQualityDashboard!B:K,3,FALSE)&amp;": "&amp;INDEX(INDIRECT("'"&amp;B831&amp;"'!5:5"), MATCH(C831,INDIRECT("'"&amp;B831&amp;"'!6:6"),0)),"not available, please double-check your entries in C0010 and C0020"))</f>
        <v/>
      </c>
    </row>
    <row r="832" spans="1:6" ht="52.5" customHeight="1">
      <c r="A832" s="1" t="s">
        <v>146</v>
      </c>
      <c r="B832" s="97"/>
      <c r="C832" s="97"/>
      <c r="D832" s="97"/>
      <c r="E832" s="96"/>
      <c r="F832" s="104" t="str">
        <f ca="1">IF(OR(B832="",C832=""),"",IFERROR(VLOOKUP(B832,DataQualityDashboard!B:K,3,FALSE)&amp;": "&amp;INDEX(INDIRECT("'"&amp;B832&amp;"'!5:5"), MATCH(C832,INDIRECT("'"&amp;B832&amp;"'!6:6"),0)),"not available, please double-check your entries in C0010 and C0020"))</f>
        <v/>
      </c>
    </row>
    <row r="833" spans="1:6" ht="52.5" customHeight="1">
      <c r="A833" s="1" t="s">
        <v>146</v>
      </c>
      <c r="B833" s="97"/>
      <c r="C833" s="97"/>
      <c r="D833" s="97"/>
      <c r="E833" s="96"/>
      <c r="F833" s="104" t="str">
        <f ca="1">IF(OR(B833="",C833=""),"",IFERROR(VLOOKUP(B833,DataQualityDashboard!B:K,3,FALSE)&amp;": "&amp;INDEX(INDIRECT("'"&amp;B833&amp;"'!5:5"), MATCH(C833,INDIRECT("'"&amp;B833&amp;"'!6:6"),0)),"not available, please double-check your entries in C0010 and C0020"))</f>
        <v/>
      </c>
    </row>
    <row r="834" spans="1:6" ht="52.5" customHeight="1">
      <c r="A834" s="1" t="s">
        <v>146</v>
      </c>
      <c r="B834" s="97"/>
      <c r="C834" s="97"/>
      <c r="D834" s="97"/>
      <c r="E834" s="96"/>
      <c r="F834" s="104" t="str">
        <f ca="1">IF(OR(B834="",C834=""),"",IFERROR(VLOOKUP(B834,DataQualityDashboard!B:K,3,FALSE)&amp;": "&amp;INDEX(INDIRECT("'"&amp;B834&amp;"'!5:5"), MATCH(C834,INDIRECT("'"&amp;B834&amp;"'!6:6"),0)),"not available, please double-check your entries in C0010 and C0020"))</f>
        <v/>
      </c>
    </row>
    <row r="835" spans="1:6" ht="52.5" customHeight="1">
      <c r="A835" s="1" t="s">
        <v>146</v>
      </c>
      <c r="B835" s="97"/>
      <c r="C835" s="97"/>
      <c r="D835" s="97"/>
      <c r="E835" s="96"/>
      <c r="F835" s="104" t="str">
        <f ca="1">IF(OR(B835="",C835=""),"",IFERROR(VLOOKUP(B835,DataQualityDashboard!B:K,3,FALSE)&amp;": "&amp;INDEX(INDIRECT("'"&amp;B835&amp;"'!5:5"), MATCH(C835,INDIRECT("'"&amp;B835&amp;"'!6:6"),0)),"not available, please double-check your entries in C0010 and C0020"))</f>
        <v/>
      </c>
    </row>
    <row r="836" spans="1:6" ht="52.5" customHeight="1">
      <c r="A836" s="1" t="s">
        <v>146</v>
      </c>
      <c r="B836" s="97"/>
      <c r="C836" s="97"/>
      <c r="D836" s="97"/>
      <c r="E836" s="96"/>
      <c r="F836" s="104" t="str">
        <f ca="1">IF(OR(B836="",C836=""),"",IFERROR(VLOOKUP(B836,DataQualityDashboard!B:K,3,FALSE)&amp;": "&amp;INDEX(INDIRECT("'"&amp;B836&amp;"'!5:5"), MATCH(C836,INDIRECT("'"&amp;B836&amp;"'!6:6"),0)),"not available, please double-check your entries in C0010 and C0020"))</f>
        <v/>
      </c>
    </row>
    <row r="837" spans="1:6" ht="52.5" customHeight="1">
      <c r="A837" s="1" t="s">
        <v>146</v>
      </c>
      <c r="B837" s="97"/>
      <c r="C837" s="97"/>
      <c r="D837" s="97"/>
      <c r="E837" s="96"/>
      <c r="F837" s="104" t="str">
        <f ca="1">IF(OR(B837="",C837=""),"",IFERROR(VLOOKUP(B837,DataQualityDashboard!B:K,3,FALSE)&amp;": "&amp;INDEX(INDIRECT("'"&amp;B837&amp;"'!5:5"), MATCH(C837,INDIRECT("'"&amp;B837&amp;"'!6:6"),0)),"not available, please double-check your entries in C0010 and C0020"))</f>
        <v/>
      </c>
    </row>
    <row r="838" spans="1:6" ht="52.5" customHeight="1">
      <c r="A838" s="1" t="s">
        <v>146</v>
      </c>
      <c r="B838" s="97"/>
      <c r="C838" s="97"/>
      <c r="D838" s="97"/>
      <c r="E838" s="96"/>
      <c r="F838" s="104" t="str">
        <f ca="1">IF(OR(B838="",C838=""),"",IFERROR(VLOOKUP(B838,DataQualityDashboard!B:K,3,FALSE)&amp;": "&amp;INDEX(INDIRECT("'"&amp;B838&amp;"'!5:5"), MATCH(C838,INDIRECT("'"&amp;B838&amp;"'!6:6"),0)),"not available, please double-check your entries in C0010 and C0020"))</f>
        <v/>
      </c>
    </row>
    <row r="839" spans="1:6" ht="52.5" customHeight="1">
      <c r="A839" s="1" t="s">
        <v>146</v>
      </c>
      <c r="B839" s="97"/>
      <c r="C839" s="97"/>
      <c r="D839" s="97"/>
      <c r="E839" s="96"/>
      <c r="F839" s="104" t="str">
        <f ca="1">IF(OR(B839="",C839=""),"",IFERROR(VLOOKUP(B839,DataQualityDashboard!B:K,3,FALSE)&amp;": "&amp;INDEX(INDIRECT("'"&amp;B839&amp;"'!5:5"), MATCH(C839,INDIRECT("'"&amp;B839&amp;"'!6:6"),0)),"not available, please double-check your entries in C0010 and C0020"))</f>
        <v/>
      </c>
    </row>
    <row r="840" spans="1:6" ht="52.5" customHeight="1">
      <c r="A840" s="1" t="s">
        <v>146</v>
      </c>
      <c r="B840" s="97"/>
      <c r="C840" s="97"/>
      <c r="D840" s="97"/>
      <c r="E840" s="96"/>
      <c r="F840" s="104" t="str">
        <f ca="1">IF(OR(B840="",C840=""),"",IFERROR(VLOOKUP(B840,DataQualityDashboard!B:K,3,FALSE)&amp;": "&amp;INDEX(INDIRECT("'"&amp;B840&amp;"'!5:5"), MATCH(C840,INDIRECT("'"&amp;B840&amp;"'!6:6"),0)),"not available, please double-check your entries in C0010 and C0020"))</f>
        <v/>
      </c>
    </row>
    <row r="841" spans="1:6" ht="52.5" customHeight="1">
      <c r="A841" s="1" t="s">
        <v>146</v>
      </c>
      <c r="B841" s="97"/>
      <c r="C841" s="97"/>
      <c r="D841" s="97"/>
      <c r="E841" s="96"/>
      <c r="F841" s="104" t="str">
        <f ca="1">IF(OR(B841="",C841=""),"",IFERROR(VLOOKUP(B841,DataQualityDashboard!B:K,3,FALSE)&amp;": "&amp;INDEX(INDIRECT("'"&amp;B841&amp;"'!5:5"), MATCH(C841,INDIRECT("'"&amp;B841&amp;"'!6:6"),0)),"not available, please double-check your entries in C0010 and C0020"))</f>
        <v/>
      </c>
    </row>
    <row r="842" spans="1:6" ht="52.5" customHeight="1">
      <c r="A842" s="1" t="s">
        <v>146</v>
      </c>
      <c r="B842" s="97"/>
      <c r="C842" s="97"/>
      <c r="D842" s="97"/>
      <c r="E842" s="96"/>
      <c r="F842" s="104" t="str">
        <f ca="1">IF(OR(B842="",C842=""),"",IFERROR(VLOOKUP(B842,DataQualityDashboard!B:K,3,FALSE)&amp;": "&amp;INDEX(INDIRECT("'"&amp;B842&amp;"'!5:5"), MATCH(C842,INDIRECT("'"&amp;B842&amp;"'!6:6"),0)),"not available, please double-check your entries in C0010 and C0020"))</f>
        <v/>
      </c>
    </row>
    <row r="843" spans="1:6" ht="52.5" customHeight="1">
      <c r="A843" s="1" t="s">
        <v>146</v>
      </c>
      <c r="B843" s="97"/>
      <c r="C843" s="97"/>
      <c r="D843" s="97"/>
      <c r="E843" s="96"/>
      <c r="F843" s="104" t="str">
        <f ca="1">IF(OR(B843="",C843=""),"",IFERROR(VLOOKUP(B843,DataQualityDashboard!B:K,3,FALSE)&amp;": "&amp;INDEX(INDIRECT("'"&amp;B843&amp;"'!5:5"), MATCH(C843,INDIRECT("'"&amp;B843&amp;"'!6:6"),0)),"not available, please double-check your entries in C0010 and C0020"))</f>
        <v/>
      </c>
    </row>
    <row r="844" spans="1:6" ht="52.5" customHeight="1">
      <c r="A844" s="1" t="s">
        <v>146</v>
      </c>
      <c r="B844" s="97"/>
      <c r="C844" s="97"/>
      <c r="D844" s="97"/>
      <c r="E844" s="96"/>
      <c r="F844" s="104" t="str">
        <f ca="1">IF(OR(B844="",C844=""),"",IFERROR(VLOOKUP(B844,DataQualityDashboard!B:K,3,FALSE)&amp;": "&amp;INDEX(INDIRECT("'"&amp;B844&amp;"'!5:5"), MATCH(C844,INDIRECT("'"&amp;B844&amp;"'!6:6"),0)),"not available, please double-check your entries in C0010 and C0020"))</f>
        <v/>
      </c>
    </row>
    <row r="845" spans="1:6" ht="52.5" customHeight="1">
      <c r="A845" s="1" t="s">
        <v>146</v>
      </c>
      <c r="B845" s="97"/>
      <c r="C845" s="97"/>
      <c r="D845" s="97"/>
      <c r="E845" s="96"/>
      <c r="F845" s="104" t="str">
        <f ca="1">IF(OR(B845="",C845=""),"",IFERROR(VLOOKUP(B845,DataQualityDashboard!B:K,3,FALSE)&amp;": "&amp;INDEX(INDIRECT("'"&amp;B845&amp;"'!5:5"), MATCH(C845,INDIRECT("'"&amp;B845&amp;"'!6:6"),0)),"not available, please double-check your entries in C0010 and C0020"))</f>
        <v/>
      </c>
    </row>
    <row r="846" spans="1:6" ht="52.5" customHeight="1">
      <c r="A846" s="1" t="s">
        <v>146</v>
      </c>
      <c r="B846" s="97"/>
      <c r="C846" s="97"/>
      <c r="D846" s="97"/>
      <c r="E846" s="96"/>
      <c r="F846" s="104" t="str">
        <f ca="1">IF(OR(B846="",C846=""),"",IFERROR(VLOOKUP(B846,DataQualityDashboard!B:K,3,FALSE)&amp;": "&amp;INDEX(INDIRECT("'"&amp;B846&amp;"'!5:5"), MATCH(C846,INDIRECT("'"&amp;B846&amp;"'!6:6"),0)),"not available, please double-check your entries in C0010 and C0020"))</f>
        <v/>
      </c>
    </row>
    <row r="847" spans="1:6" ht="52.5" customHeight="1">
      <c r="A847" s="1" t="s">
        <v>146</v>
      </c>
      <c r="B847" s="97"/>
      <c r="C847" s="97"/>
      <c r="D847" s="97"/>
      <c r="E847" s="96"/>
      <c r="F847" s="104" t="str">
        <f ca="1">IF(OR(B847="",C847=""),"",IFERROR(VLOOKUP(B847,DataQualityDashboard!B:K,3,FALSE)&amp;": "&amp;INDEX(INDIRECT("'"&amp;B847&amp;"'!5:5"), MATCH(C847,INDIRECT("'"&amp;B847&amp;"'!6:6"),0)),"not available, please double-check your entries in C0010 and C0020"))</f>
        <v/>
      </c>
    </row>
    <row r="848" spans="1:6" ht="52.5" customHeight="1">
      <c r="A848" s="1" t="s">
        <v>146</v>
      </c>
      <c r="B848" s="97"/>
      <c r="C848" s="97"/>
      <c r="D848" s="97"/>
      <c r="E848" s="96"/>
      <c r="F848" s="104" t="str">
        <f ca="1">IF(OR(B848="",C848=""),"",IFERROR(VLOOKUP(B848,DataQualityDashboard!B:K,3,FALSE)&amp;": "&amp;INDEX(INDIRECT("'"&amp;B848&amp;"'!5:5"), MATCH(C848,INDIRECT("'"&amp;B848&amp;"'!6:6"),0)),"not available, please double-check your entries in C0010 and C0020"))</f>
        <v/>
      </c>
    </row>
    <row r="849" spans="1:6" ht="52.5" customHeight="1">
      <c r="A849" s="1" t="s">
        <v>146</v>
      </c>
      <c r="B849" s="97"/>
      <c r="C849" s="97"/>
      <c r="D849" s="97"/>
      <c r="E849" s="96"/>
      <c r="F849" s="104" t="str">
        <f ca="1">IF(OR(B849="",C849=""),"",IFERROR(VLOOKUP(B849,DataQualityDashboard!B:K,3,FALSE)&amp;": "&amp;INDEX(INDIRECT("'"&amp;B849&amp;"'!5:5"), MATCH(C849,INDIRECT("'"&amp;B849&amp;"'!6:6"),0)),"not available, please double-check your entries in C0010 and C0020"))</f>
        <v/>
      </c>
    </row>
    <row r="850" spans="1:6" ht="52.5" customHeight="1">
      <c r="A850" s="1" t="s">
        <v>146</v>
      </c>
      <c r="B850" s="97"/>
      <c r="C850" s="97"/>
      <c r="D850" s="97"/>
      <c r="E850" s="96"/>
      <c r="F850" s="104" t="str">
        <f ca="1">IF(OR(B850="",C850=""),"",IFERROR(VLOOKUP(B850,DataQualityDashboard!B:K,3,FALSE)&amp;": "&amp;INDEX(INDIRECT("'"&amp;B850&amp;"'!5:5"), MATCH(C850,INDIRECT("'"&amp;B850&amp;"'!6:6"),0)),"not available, please double-check your entries in C0010 and C0020"))</f>
        <v/>
      </c>
    </row>
    <row r="851" spans="1:6" ht="52.5" customHeight="1">
      <c r="A851" s="1" t="s">
        <v>146</v>
      </c>
      <c r="B851" s="97"/>
      <c r="C851" s="97"/>
      <c r="D851" s="97"/>
      <c r="E851" s="96"/>
      <c r="F851" s="104" t="str">
        <f ca="1">IF(OR(B851="",C851=""),"",IFERROR(VLOOKUP(B851,DataQualityDashboard!B:K,3,FALSE)&amp;": "&amp;INDEX(INDIRECT("'"&amp;B851&amp;"'!5:5"), MATCH(C851,INDIRECT("'"&amp;B851&amp;"'!6:6"),0)),"not available, please double-check your entries in C0010 and C0020"))</f>
        <v/>
      </c>
    </row>
    <row r="852" spans="1:6" ht="52.5" customHeight="1">
      <c r="A852" s="1" t="s">
        <v>146</v>
      </c>
      <c r="B852" s="97"/>
      <c r="C852" s="97"/>
      <c r="D852" s="97"/>
      <c r="E852" s="96"/>
      <c r="F852" s="104" t="str">
        <f ca="1">IF(OR(B852="",C852=""),"",IFERROR(VLOOKUP(B852,DataQualityDashboard!B:K,3,FALSE)&amp;": "&amp;INDEX(INDIRECT("'"&amp;B852&amp;"'!5:5"), MATCH(C852,INDIRECT("'"&amp;B852&amp;"'!6:6"),0)),"not available, please double-check your entries in C0010 and C0020"))</f>
        <v/>
      </c>
    </row>
    <row r="853" spans="1:6" ht="52.5" customHeight="1">
      <c r="A853" s="1" t="s">
        <v>146</v>
      </c>
      <c r="B853" s="97"/>
      <c r="C853" s="97"/>
      <c r="D853" s="97"/>
      <c r="E853" s="96"/>
      <c r="F853" s="104" t="str">
        <f ca="1">IF(OR(B853="",C853=""),"",IFERROR(VLOOKUP(B853,DataQualityDashboard!B:K,3,FALSE)&amp;": "&amp;INDEX(INDIRECT("'"&amp;B853&amp;"'!5:5"), MATCH(C853,INDIRECT("'"&amp;B853&amp;"'!6:6"),0)),"not available, please double-check your entries in C0010 and C0020"))</f>
        <v/>
      </c>
    </row>
    <row r="854" spans="1:6" ht="52.5" customHeight="1">
      <c r="A854" s="1" t="s">
        <v>146</v>
      </c>
      <c r="B854" s="97"/>
      <c r="C854" s="97"/>
      <c r="D854" s="97"/>
      <c r="E854" s="96"/>
      <c r="F854" s="104" t="str">
        <f ca="1">IF(OR(B854="",C854=""),"",IFERROR(VLOOKUP(B854,DataQualityDashboard!B:K,3,FALSE)&amp;": "&amp;INDEX(INDIRECT("'"&amp;B854&amp;"'!5:5"), MATCH(C854,INDIRECT("'"&amp;B854&amp;"'!6:6"),0)),"not available, please double-check your entries in C0010 and C0020"))</f>
        <v/>
      </c>
    </row>
    <row r="855" spans="1:6" ht="52.5" customHeight="1">
      <c r="A855" s="1" t="s">
        <v>146</v>
      </c>
      <c r="B855" s="97"/>
      <c r="C855" s="97"/>
      <c r="D855" s="97"/>
      <c r="E855" s="96"/>
      <c r="F855" s="104" t="str">
        <f ca="1">IF(OR(B855="",C855=""),"",IFERROR(VLOOKUP(B855,DataQualityDashboard!B:K,3,FALSE)&amp;": "&amp;INDEX(INDIRECT("'"&amp;B855&amp;"'!5:5"), MATCH(C855,INDIRECT("'"&amp;B855&amp;"'!6:6"),0)),"not available, please double-check your entries in C0010 and C0020"))</f>
        <v/>
      </c>
    </row>
    <row r="856" spans="1:6" ht="52.5" customHeight="1">
      <c r="A856" s="1" t="s">
        <v>146</v>
      </c>
      <c r="B856" s="97"/>
      <c r="C856" s="97"/>
      <c r="D856" s="97"/>
      <c r="E856" s="96"/>
      <c r="F856" s="104" t="str">
        <f ca="1">IF(OR(B856="",C856=""),"",IFERROR(VLOOKUP(B856,DataQualityDashboard!B:K,3,FALSE)&amp;": "&amp;INDEX(INDIRECT("'"&amp;B856&amp;"'!5:5"), MATCH(C856,INDIRECT("'"&amp;B856&amp;"'!6:6"),0)),"not available, please double-check your entries in C0010 and C0020"))</f>
        <v/>
      </c>
    </row>
    <row r="857" spans="1:6" ht="52.5" customHeight="1">
      <c r="A857" s="1" t="s">
        <v>146</v>
      </c>
      <c r="B857" s="97"/>
      <c r="C857" s="97"/>
      <c r="D857" s="97"/>
      <c r="E857" s="96"/>
      <c r="F857" s="104" t="str">
        <f ca="1">IF(OR(B857="",C857=""),"",IFERROR(VLOOKUP(B857,DataQualityDashboard!B:K,3,FALSE)&amp;": "&amp;INDEX(INDIRECT("'"&amp;B857&amp;"'!5:5"), MATCH(C857,INDIRECT("'"&amp;B857&amp;"'!6:6"),0)),"not available, please double-check your entries in C0010 and C0020"))</f>
        <v/>
      </c>
    </row>
    <row r="858" spans="1:6" ht="52.5" customHeight="1">
      <c r="A858" s="1" t="s">
        <v>146</v>
      </c>
      <c r="B858" s="97"/>
      <c r="C858" s="97"/>
      <c r="D858" s="97"/>
      <c r="E858" s="96"/>
      <c r="F858" s="104" t="str">
        <f ca="1">IF(OR(B858="",C858=""),"",IFERROR(VLOOKUP(B858,DataQualityDashboard!B:K,3,FALSE)&amp;": "&amp;INDEX(INDIRECT("'"&amp;B858&amp;"'!5:5"), MATCH(C858,INDIRECT("'"&amp;B858&amp;"'!6:6"),0)),"not available, please double-check your entries in C0010 and C0020"))</f>
        <v/>
      </c>
    </row>
    <row r="859" spans="1:6" ht="52.5" customHeight="1">
      <c r="A859" s="1" t="s">
        <v>146</v>
      </c>
      <c r="B859" s="97"/>
      <c r="C859" s="97"/>
      <c r="D859" s="97"/>
      <c r="E859" s="96"/>
      <c r="F859" s="104" t="str">
        <f ca="1">IF(OR(B859="",C859=""),"",IFERROR(VLOOKUP(B859,DataQualityDashboard!B:K,3,FALSE)&amp;": "&amp;INDEX(INDIRECT("'"&amp;B859&amp;"'!5:5"), MATCH(C859,INDIRECT("'"&amp;B859&amp;"'!6:6"),0)),"not available, please double-check your entries in C0010 and C0020"))</f>
        <v/>
      </c>
    </row>
    <row r="860" spans="1:6" ht="52.5" customHeight="1">
      <c r="A860" s="1" t="s">
        <v>146</v>
      </c>
      <c r="B860" s="97"/>
      <c r="C860" s="97"/>
      <c r="D860" s="97"/>
      <c r="E860" s="96"/>
      <c r="F860" s="104" t="str">
        <f ca="1">IF(OR(B860="",C860=""),"",IFERROR(VLOOKUP(B860,DataQualityDashboard!B:K,3,FALSE)&amp;": "&amp;INDEX(INDIRECT("'"&amp;B860&amp;"'!5:5"), MATCH(C860,INDIRECT("'"&amp;B860&amp;"'!6:6"),0)),"not available, please double-check your entries in C0010 and C0020"))</f>
        <v/>
      </c>
    </row>
    <row r="861" spans="1:6" ht="52.5" customHeight="1">
      <c r="A861" s="1" t="s">
        <v>146</v>
      </c>
      <c r="B861" s="97"/>
      <c r="C861" s="97"/>
      <c r="D861" s="97"/>
      <c r="E861" s="96"/>
      <c r="F861" s="104" t="str">
        <f ca="1">IF(OR(B861="",C861=""),"",IFERROR(VLOOKUP(B861,DataQualityDashboard!B:K,3,FALSE)&amp;": "&amp;INDEX(INDIRECT("'"&amp;B861&amp;"'!5:5"), MATCH(C861,INDIRECT("'"&amp;B861&amp;"'!6:6"),0)),"not available, please double-check your entries in C0010 and C0020"))</f>
        <v/>
      </c>
    </row>
    <row r="862" spans="1:6" ht="52.5" customHeight="1">
      <c r="A862" s="1" t="s">
        <v>146</v>
      </c>
      <c r="B862" s="97"/>
      <c r="C862" s="97"/>
      <c r="D862" s="97"/>
      <c r="E862" s="96"/>
      <c r="F862" s="104" t="str">
        <f ca="1">IF(OR(B862="",C862=""),"",IFERROR(VLOOKUP(B862,DataQualityDashboard!B:K,3,FALSE)&amp;": "&amp;INDEX(INDIRECT("'"&amp;B862&amp;"'!5:5"), MATCH(C862,INDIRECT("'"&amp;B862&amp;"'!6:6"),0)),"not available, please double-check your entries in C0010 and C0020"))</f>
        <v/>
      </c>
    </row>
    <row r="863" spans="1:6" ht="52.5" customHeight="1">
      <c r="A863" s="1" t="s">
        <v>146</v>
      </c>
      <c r="B863" s="97"/>
      <c r="C863" s="97"/>
      <c r="D863" s="97"/>
      <c r="E863" s="96"/>
      <c r="F863" s="104" t="str">
        <f ca="1">IF(OR(B863="",C863=""),"",IFERROR(VLOOKUP(B863,DataQualityDashboard!B:K,3,FALSE)&amp;": "&amp;INDEX(INDIRECT("'"&amp;B863&amp;"'!5:5"), MATCH(C863,INDIRECT("'"&amp;B863&amp;"'!6:6"),0)),"not available, please double-check your entries in C0010 and C0020"))</f>
        <v/>
      </c>
    </row>
    <row r="864" spans="1:6" ht="52.5" customHeight="1">
      <c r="A864" s="1" t="s">
        <v>146</v>
      </c>
      <c r="B864" s="97"/>
      <c r="C864" s="97"/>
      <c r="D864" s="97"/>
      <c r="E864" s="96"/>
      <c r="F864" s="104" t="str">
        <f ca="1">IF(OR(B864="",C864=""),"",IFERROR(VLOOKUP(B864,DataQualityDashboard!B:K,3,FALSE)&amp;": "&amp;INDEX(INDIRECT("'"&amp;B864&amp;"'!5:5"), MATCH(C864,INDIRECT("'"&amp;B864&amp;"'!6:6"),0)),"not available, please double-check your entries in C0010 and C0020"))</f>
        <v/>
      </c>
    </row>
    <row r="865" spans="1:6" ht="52.5" customHeight="1">
      <c r="A865" s="1" t="s">
        <v>146</v>
      </c>
      <c r="B865" s="97"/>
      <c r="C865" s="97"/>
      <c r="D865" s="97"/>
      <c r="E865" s="96"/>
      <c r="F865" s="104" t="str">
        <f ca="1">IF(OR(B865="",C865=""),"",IFERROR(VLOOKUP(B865,DataQualityDashboard!B:K,3,FALSE)&amp;": "&amp;INDEX(INDIRECT("'"&amp;B865&amp;"'!5:5"), MATCH(C865,INDIRECT("'"&amp;B865&amp;"'!6:6"),0)),"not available, please double-check your entries in C0010 and C0020"))</f>
        <v/>
      </c>
    </row>
    <row r="866" spans="1:6" ht="52.5" customHeight="1">
      <c r="A866" s="1" t="s">
        <v>146</v>
      </c>
      <c r="B866" s="97"/>
      <c r="C866" s="97"/>
      <c r="D866" s="97"/>
      <c r="E866" s="96"/>
      <c r="F866" s="104" t="str">
        <f ca="1">IF(OR(B866="",C866=""),"",IFERROR(VLOOKUP(B866,DataQualityDashboard!B:K,3,FALSE)&amp;": "&amp;INDEX(INDIRECT("'"&amp;B866&amp;"'!5:5"), MATCH(C866,INDIRECT("'"&amp;B866&amp;"'!6:6"),0)),"not available, please double-check your entries in C0010 and C0020"))</f>
        <v/>
      </c>
    </row>
    <row r="867" spans="1:6" ht="52.5" customHeight="1">
      <c r="A867" s="1" t="s">
        <v>146</v>
      </c>
      <c r="B867" s="97"/>
      <c r="C867" s="97"/>
      <c r="D867" s="97"/>
      <c r="E867" s="96"/>
      <c r="F867" s="104" t="str">
        <f ca="1">IF(OR(B867="",C867=""),"",IFERROR(VLOOKUP(B867,DataQualityDashboard!B:K,3,FALSE)&amp;": "&amp;INDEX(INDIRECT("'"&amp;B867&amp;"'!5:5"), MATCH(C867,INDIRECT("'"&amp;B867&amp;"'!6:6"),0)),"not available, please double-check your entries in C0010 and C0020"))</f>
        <v/>
      </c>
    </row>
    <row r="868" spans="1:6" ht="52.5" customHeight="1">
      <c r="A868" s="1" t="s">
        <v>146</v>
      </c>
      <c r="B868" s="97"/>
      <c r="C868" s="97"/>
      <c r="D868" s="97"/>
      <c r="E868" s="96"/>
      <c r="F868" s="104" t="str">
        <f ca="1">IF(OR(B868="",C868=""),"",IFERROR(VLOOKUP(B868,DataQualityDashboard!B:K,3,FALSE)&amp;": "&amp;INDEX(INDIRECT("'"&amp;B868&amp;"'!5:5"), MATCH(C868,INDIRECT("'"&amp;B868&amp;"'!6:6"),0)),"not available, please double-check your entries in C0010 and C0020"))</f>
        <v/>
      </c>
    </row>
    <row r="869" spans="1:6" ht="52.5" customHeight="1">
      <c r="A869" s="1" t="s">
        <v>146</v>
      </c>
      <c r="B869" s="97"/>
      <c r="C869" s="97"/>
      <c r="D869" s="97"/>
      <c r="E869" s="96"/>
      <c r="F869" s="104" t="str">
        <f ca="1">IF(OR(B869="",C869=""),"",IFERROR(VLOOKUP(B869,DataQualityDashboard!B:K,3,FALSE)&amp;": "&amp;INDEX(INDIRECT("'"&amp;B869&amp;"'!5:5"), MATCH(C869,INDIRECT("'"&amp;B869&amp;"'!6:6"),0)),"not available, please double-check your entries in C0010 and C0020"))</f>
        <v/>
      </c>
    </row>
    <row r="870" spans="1:6" ht="52.5" customHeight="1">
      <c r="A870" s="1" t="s">
        <v>146</v>
      </c>
      <c r="B870" s="97"/>
      <c r="C870" s="97"/>
      <c r="D870" s="97"/>
      <c r="E870" s="96"/>
      <c r="F870" s="104" t="str">
        <f ca="1">IF(OR(B870="",C870=""),"",IFERROR(VLOOKUP(B870,DataQualityDashboard!B:K,3,FALSE)&amp;": "&amp;INDEX(INDIRECT("'"&amp;B870&amp;"'!5:5"), MATCH(C870,INDIRECT("'"&amp;B870&amp;"'!6:6"),0)),"not available, please double-check your entries in C0010 and C0020"))</f>
        <v/>
      </c>
    </row>
    <row r="871" spans="1:6" ht="52.5" customHeight="1">
      <c r="A871" s="1" t="s">
        <v>146</v>
      </c>
      <c r="B871" s="97"/>
      <c r="C871" s="97"/>
      <c r="D871" s="97"/>
      <c r="E871" s="96"/>
      <c r="F871" s="104" t="str">
        <f ca="1">IF(OR(B871="",C871=""),"",IFERROR(VLOOKUP(B871,DataQualityDashboard!B:K,3,FALSE)&amp;": "&amp;INDEX(INDIRECT("'"&amp;B871&amp;"'!5:5"), MATCH(C871,INDIRECT("'"&amp;B871&amp;"'!6:6"),0)),"not available, please double-check your entries in C0010 and C0020"))</f>
        <v/>
      </c>
    </row>
    <row r="872" spans="1:6" ht="52.5" customHeight="1">
      <c r="A872" s="1" t="s">
        <v>146</v>
      </c>
      <c r="B872" s="97"/>
      <c r="C872" s="97"/>
      <c r="D872" s="97"/>
      <c r="E872" s="96"/>
      <c r="F872" s="104" t="str">
        <f ca="1">IF(OR(B872="",C872=""),"",IFERROR(VLOOKUP(B872,DataQualityDashboard!B:K,3,FALSE)&amp;": "&amp;INDEX(INDIRECT("'"&amp;B872&amp;"'!5:5"), MATCH(C872,INDIRECT("'"&amp;B872&amp;"'!6:6"),0)),"not available, please double-check your entries in C0010 and C0020"))</f>
        <v/>
      </c>
    </row>
    <row r="873" spans="1:6" ht="52.5" customHeight="1">
      <c r="A873" s="1" t="s">
        <v>146</v>
      </c>
      <c r="B873" s="97"/>
      <c r="C873" s="97"/>
      <c r="D873" s="97"/>
      <c r="E873" s="96"/>
      <c r="F873" s="104" t="str">
        <f ca="1">IF(OR(B873="",C873=""),"",IFERROR(VLOOKUP(B873,DataQualityDashboard!B:K,3,FALSE)&amp;": "&amp;INDEX(INDIRECT("'"&amp;B873&amp;"'!5:5"), MATCH(C873,INDIRECT("'"&amp;B873&amp;"'!6:6"),0)),"not available, please double-check your entries in C0010 and C0020"))</f>
        <v/>
      </c>
    </row>
    <row r="874" spans="1:6" ht="52.5" customHeight="1">
      <c r="A874" s="1" t="s">
        <v>146</v>
      </c>
      <c r="B874" s="97"/>
      <c r="C874" s="97"/>
      <c r="D874" s="97"/>
      <c r="E874" s="96"/>
      <c r="F874" s="104" t="str">
        <f ca="1">IF(OR(B874="",C874=""),"",IFERROR(VLOOKUP(B874,DataQualityDashboard!B:K,3,FALSE)&amp;": "&amp;INDEX(INDIRECT("'"&amp;B874&amp;"'!5:5"), MATCH(C874,INDIRECT("'"&amp;B874&amp;"'!6:6"),0)),"not available, please double-check your entries in C0010 and C0020"))</f>
        <v/>
      </c>
    </row>
    <row r="875" spans="1:6" ht="52.5" customHeight="1">
      <c r="A875" s="1" t="s">
        <v>146</v>
      </c>
      <c r="B875" s="97"/>
      <c r="C875" s="97"/>
      <c r="D875" s="97"/>
      <c r="E875" s="96"/>
      <c r="F875" s="104" t="str">
        <f ca="1">IF(OR(B875="",C875=""),"",IFERROR(VLOOKUP(B875,DataQualityDashboard!B:K,3,FALSE)&amp;": "&amp;INDEX(INDIRECT("'"&amp;B875&amp;"'!5:5"), MATCH(C875,INDIRECT("'"&amp;B875&amp;"'!6:6"),0)),"not available, please double-check your entries in C0010 and C0020"))</f>
        <v/>
      </c>
    </row>
    <row r="876" spans="1:6" ht="52.5" customHeight="1">
      <c r="A876" s="1" t="s">
        <v>146</v>
      </c>
      <c r="B876" s="97"/>
      <c r="C876" s="97"/>
      <c r="D876" s="97"/>
      <c r="E876" s="96"/>
      <c r="F876" s="104" t="str">
        <f ca="1">IF(OR(B876="",C876=""),"",IFERROR(VLOOKUP(B876,DataQualityDashboard!B:K,3,FALSE)&amp;": "&amp;INDEX(INDIRECT("'"&amp;B876&amp;"'!5:5"), MATCH(C876,INDIRECT("'"&amp;B876&amp;"'!6:6"),0)),"not available, please double-check your entries in C0010 and C0020"))</f>
        <v/>
      </c>
    </row>
    <row r="877" spans="1:6" ht="52.5" customHeight="1">
      <c r="A877" s="1" t="s">
        <v>146</v>
      </c>
      <c r="B877" s="97"/>
      <c r="C877" s="97"/>
      <c r="D877" s="97"/>
      <c r="E877" s="96"/>
      <c r="F877" s="104" t="str">
        <f ca="1">IF(OR(B877="",C877=""),"",IFERROR(VLOOKUP(B877,DataQualityDashboard!B:K,3,FALSE)&amp;": "&amp;INDEX(INDIRECT("'"&amp;B877&amp;"'!5:5"), MATCH(C877,INDIRECT("'"&amp;B877&amp;"'!6:6"),0)),"not available, please double-check your entries in C0010 and C0020"))</f>
        <v/>
      </c>
    </row>
    <row r="878" spans="1:6" ht="52.5" customHeight="1">
      <c r="A878" s="1" t="s">
        <v>146</v>
      </c>
      <c r="B878" s="97"/>
      <c r="C878" s="97"/>
      <c r="D878" s="97"/>
      <c r="E878" s="96"/>
      <c r="F878" s="104" t="str">
        <f ca="1">IF(OR(B878="",C878=""),"",IFERROR(VLOOKUP(B878,DataQualityDashboard!B:K,3,FALSE)&amp;": "&amp;INDEX(INDIRECT("'"&amp;B878&amp;"'!5:5"), MATCH(C878,INDIRECT("'"&amp;B878&amp;"'!6:6"),0)),"not available, please double-check your entries in C0010 and C0020"))</f>
        <v/>
      </c>
    </row>
    <row r="879" spans="1:6" ht="52.5" customHeight="1">
      <c r="A879" s="1" t="s">
        <v>146</v>
      </c>
      <c r="B879" s="97"/>
      <c r="C879" s="97"/>
      <c r="D879" s="97"/>
      <c r="E879" s="96"/>
      <c r="F879" s="104" t="str">
        <f ca="1">IF(OR(B879="",C879=""),"",IFERROR(VLOOKUP(B879,DataQualityDashboard!B:K,3,FALSE)&amp;": "&amp;INDEX(INDIRECT("'"&amp;B879&amp;"'!5:5"), MATCH(C879,INDIRECT("'"&amp;B879&amp;"'!6:6"),0)),"not available, please double-check your entries in C0010 and C0020"))</f>
        <v/>
      </c>
    </row>
    <row r="880" spans="1:6" ht="52.5" customHeight="1">
      <c r="A880" s="1" t="s">
        <v>146</v>
      </c>
      <c r="B880" s="97"/>
      <c r="C880" s="97"/>
      <c r="D880" s="97"/>
      <c r="E880" s="96"/>
      <c r="F880" s="104" t="str">
        <f ca="1">IF(OR(B880="",C880=""),"",IFERROR(VLOOKUP(B880,DataQualityDashboard!B:K,3,FALSE)&amp;": "&amp;INDEX(INDIRECT("'"&amp;B880&amp;"'!5:5"), MATCH(C880,INDIRECT("'"&amp;B880&amp;"'!6:6"),0)),"not available, please double-check your entries in C0010 and C0020"))</f>
        <v/>
      </c>
    </row>
    <row r="881" spans="1:6" ht="52.5" customHeight="1">
      <c r="A881" s="1" t="s">
        <v>146</v>
      </c>
      <c r="B881" s="97"/>
      <c r="C881" s="97"/>
      <c r="D881" s="97"/>
      <c r="E881" s="96"/>
      <c r="F881" s="104" t="str">
        <f ca="1">IF(OR(B881="",C881=""),"",IFERROR(VLOOKUP(B881,DataQualityDashboard!B:K,3,FALSE)&amp;": "&amp;INDEX(INDIRECT("'"&amp;B881&amp;"'!5:5"), MATCH(C881,INDIRECT("'"&amp;B881&amp;"'!6:6"),0)),"not available, please double-check your entries in C0010 and C0020"))</f>
        <v/>
      </c>
    </row>
    <row r="882" spans="1:6" ht="52.5" customHeight="1">
      <c r="A882" s="1" t="s">
        <v>146</v>
      </c>
      <c r="B882" s="97"/>
      <c r="C882" s="97"/>
      <c r="D882" s="97"/>
      <c r="E882" s="96"/>
      <c r="F882" s="104" t="str">
        <f ca="1">IF(OR(B882="",C882=""),"",IFERROR(VLOOKUP(B882,DataQualityDashboard!B:K,3,FALSE)&amp;": "&amp;INDEX(INDIRECT("'"&amp;B882&amp;"'!5:5"), MATCH(C882,INDIRECT("'"&amp;B882&amp;"'!6:6"),0)),"not available, please double-check your entries in C0010 and C0020"))</f>
        <v/>
      </c>
    </row>
    <row r="883" spans="1:6" ht="52.5" customHeight="1">
      <c r="A883" s="1" t="s">
        <v>146</v>
      </c>
      <c r="B883" s="97"/>
      <c r="C883" s="97"/>
      <c r="D883" s="97"/>
      <c r="E883" s="96"/>
      <c r="F883" s="104" t="str">
        <f ca="1">IF(OR(B883="",C883=""),"",IFERROR(VLOOKUP(B883,DataQualityDashboard!B:K,3,FALSE)&amp;": "&amp;INDEX(INDIRECT("'"&amp;B883&amp;"'!5:5"), MATCH(C883,INDIRECT("'"&amp;B883&amp;"'!6:6"),0)),"not available, please double-check your entries in C0010 and C0020"))</f>
        <v/>
      </c>
    </row>
    <row r="884" spans="1:6" ht="52.5" customHeight="1">
      <c r="A884" s="1" t="s">
        <v>146</v>
      </c>
      <c r="B884" s="97"/>
      <c r="C884" s="97"/>
      <c r="D884" s="97"/>
      <c r="E884" s="96"/>
      <c r="F884" s="104" t="str">
        <f ca="1">IF(OR(B884="",C884=""),"",IFERROR(VLOOKUP(B884,DataQualityDashboard!B:K,3,FALSE)&amp;": "&amp;INDEX(INDIRECT("'"&amp;B884&amp;"'!5:5"), MATCH(C884,INDIRECT("'"&amp;B884&amp;"'!6:6"),0)),"not available, please double-check your entries in C0010 and C0020"))</f>
        <v/>
      </c>
    </row>
    <row r="885" spans="1:6" ht="52.5" customHeight="1">
      <c r="A885" s="1" t="s">
        <v>146</v>
      </c>
      <c r="B885" s="97"/>
      <c r="C885" s="97"/>
      <c r="D885" s="97"/>
      <c r="E885" s="96"/>
      <c r="F885" s="104" t="str">
        <f ca="1">IF(OR(B885="",C885=""),"",IFERROR(VLOOKUP(B885,DataQualityDashboard!B:K,3,FALSE)&amp;": "&amp;INDEX(INDIRECT("'"&amp;B885&amp;"'!5:5"), MATCH(C885,INDIRECT("'"&amp;B885&amp;"'!6:6"),0)),"not available, please double-check your entries in C0010 and C0020"))</f>
        <v/>
      </c>
    </row>
    <row r="886" spans="1:6" ht="52.5" customHeight="1">
      <c r="A886" s="1" t="s">
        <v>146</v>
      </c>
      <c r="B886" s="97"/>
      <c r="C886" s="97"/>
      <c r="D886" s="97"/>
      <c r="E886" s="96"/>
      <c r="F886" s="104" t="str">
        <f ca="1">IF(OR(B886="",C886=""),"",IFERROR(VLOOKUP(B886,DataQualityDashboard!B:K,3,FALSE)&amp;": "&amp;INDEX(INDIRECT("'"&amp;B886&amp;"'!5:5"), MATCH(C886,INDIRECT("'"&amp;B886&amp;"'!6:6"),0)),"not available, please double-check your entries in C0010 and C0020"))</f>
        <v/>
      </c>
    </row>
    <row r="887" spans="1:6" ht="52.5" customHeight="1">
      <c r="A887" s="1" t="s">
        <v>146</v>
      </c>
      <c r="B887" s="97"/>
      <c r="C887" s="97"/>
      <c r="D887" s="97"/>
      <c r="E887" s="96"/>
      <c r="F887" s="104" t="str">
        <f ca="1">IF(OR(B887="",C887=""),"",IFERROR(VLOOKUP(B887,DataQualityDashboard!B:K,3,FALSE)&amp;": "&amp;INDEX(INDIRECT("'"&amp;B887&amp;"'!5:5"), MATCH(C887,INDIRECT("'"&amp;B887&amp;"'!6:6"),0)),"not available, please double-check your entries in C0010 and C0020"))</f>
        <v/>
      </c>
    </row>
    <row r="888" spans="1:6" ht="52.5" customHeight="1">
      <c r="A888" s="1" t="s">
        <v>146</v>
      </c>
      <c r="B888" s="97"/>
      <c r="C888" s="97"/>
      <c r="D888" s="97"/>
      <c r="E888" s="96"/>
      <c r="F888" s="104" t="str">
        <f ca="1">IF(OR(B888="",C888=""),"",IFERROR(VLOOKUP(B888,DataQualityDashboard!B:K,3,FALSE)&amp;": "&amp;INDEX(INDIRECT("'"&amp;B888&amp;"'!5:5"), MATCH(C888,INDIRECT("'"&amp;B888&amp;"'!6:6"),0)),"not available, please double-check your entries in C0010 and C0020"))</f>
        <v/>
      </c>
    </row>
    <row r="889" spans="1:6" ht="52.5" customHeight="1">
      <c r="A889" s="1" t="s">
        <v>146</v>
      </c>
      <c r="B889" s="97"/>
      <c r="C889" s="97"/>
      <c r="D889" s="97"/>
      <c r="E889" s="96"/>
      <c r="F889" s="104" t="str">
        <f ca="1">IF(OR(B889="",C889=""),"",IFERROR(VLOOKUP(B889,DataQualityDashboard!B:K,3,FALSE)&amp;": "&amp;INDEX(INDIRECT("'"&amp;B889&amp;"'!5:5"), MATCH(C889,INDIRECT("'"&amp;B889&amp;"'!6:6"),0)),"not available, please double-check your entries in C0010 and C0020"))</f>
        <v/>
      </c>
    </row>
    <row r="890" spans="1:6" ht="52.5" customHeight="1">
      <c r="A890" s="1" t="s">
        <v>146</v>
      </c>
      <c r="B890" s="97"/>
      <c r="C890" s="97"/>
      <c r="D890" s="97"/>
      <c r="E890" s="96"/>
      <c r="F890" s="104" t="str">
        <f ca="1">IF(OR(B890="",C890=""),"",IFERROR(VLOOKUP(B890,DataQualityDashboard!B:K,3,FALSE)&amp;": "&amp;INDEX(INDIRECT("'"&amp;B890&amp;"'!5:5"), MATCH(C890,INDIRECT("'"&amp;B890&amp;"'!6:6"),0)),"not available, please double-check your entries in C0010 and C0020"))</f>
        <v/>
      </c>
    </row>
    <row r="891" spans="1:6" ht="52.5" customHeight="1">
      <c r="A891" s="1" t="s">
        <v>146</v>
      </c>
      <c r="B891" s="97"/>
      <c r="C891" s="97"/>
      <c r="D891" s="97"/>
      <c r="E891" s="96"/>
      <c r="F891" s="104" t="str">
        <f ca="1">IF(OR(B891="",C891=""),"",IFERROR(VLOOKUP(B891,DataQualityDashboard!B:K,3,FALSE)&amp;": "&amp;INDEX(INDIRECT("'"&amp;B891&amp;"'!5:5"), MATCH(C891,INDIRECT("'"&amp;B891&amp;"'!6:6"),0)),"not available, please double-check your entries in C0010 and C0020"))</f>
        <v/>
      </c>
    </row>
    <row r="892" spans="1:6" ht="52.5" customHeight="1">
      <c r="A892" s="1" t="s">
        <v>146</v>
      </c>
      <c r="B892" s="97"/>
      <c r="C892" s="97"/>
      <c r="D892" s="97"/>
      <c r="E892" s="96"/>
      <c r="F892" s="104" t="str">
        <f ca="1">IF(OR(B892="",C892=""),"",IFERROR(VLOOKUP(B892,DataQualityDashboard!B:K,3,FALSE)&amp;": "&amp;INDEX(INDIRECT("'"&amp;B892&amp;"'!5:5"), MATCH(C892,INDIRECT("'"&amp;B892&amp;"'!6:6"),0)),"not available, please double-check your entries in C0010 and C0020"))</f>
        <v/>
      </c>
    </row>
    <row r="893" spans="1:6" ht="52.5" customHeight="1">
      <c r="A893" s="1" t="s">
        <v>146</v>
      </c>
      <c r="B893" s="97"/>
      <c r="C893" s="97"/>
      <c r="D893" s="97"/>
      <c r="E893" s="96"/>
      <c r="F893" s="104" t="str">
        <f ca="1">IF(OR(B893="",C893=""),"",IFERROR(VLOOKUP(B893,DataQualityDashboard!B:K,3,FALSE)&amp;": "&amp;INDEX(INDIRECT("'"&amp;B893&amp;"'!5:5"), MATCH(C893,INDIRECT("'"&amp;B893&amp;"'!6:6"),0)),"not available, please double-check your entries in C0010 and C0020"))</f>
        <v/>
      </c>
    </row>
    <row r="894" spans="1:6" ht="52.5" customHeight="1">
      <c r="A894" s="1" t="s">
        <v>146</v>
      </c>
      <c r="B894" s="97"/>
      <c r="C894" s="97"/>
      <c r="D894" s="97"/>
      <c r="E894" s="96"/>
      <c r="F894" s="104" t="str">
        <f ca="1">IF(OR(B894="",C894=""),"",IFERROR(VLOOKUP(B894,DataQualityDashboard!B:K,3,FALSE)&amp;": "&amp;INDEX(INDIRECT("'"&amp;B894&amp;"'!5:5"), MATCH(C894,INDIRECT("'"&amp;B894&amp;"'!6:6"),0)),"not available, please double-check your entries in C0010 and C0020"))</f>
        <v/>
      </c>
    </row>
    <row r="895" spans="1:6" ht="52.5" customHeight="1">
      <c r="A895" s="1" t="s">
        <v>146</v>
      </c>
      <c r="B895" s="97"/>
      <c r="C895" s="97"/>
      <c r="D895" s="97"/>
      <c r="E895" s="96"/>
      <c r="F895" s="104" t="str">
        <f ca="1">IF(OR(B895="",C895=""),"",IFERROR(VLOOKUP(B895,DataQualityDashboard!B:K,3,FALSE)&amp;": "&amp;INDEX(INDIRECT("'"&amp;B895&amp;"'!5:5"), MATCH(C895,INDIRECT("'"&amp;B895&amp;"'!6:6"),0)),"not available, please double-check your entries in C0010 and C0020"))</f>
        <v/>
      </c>
    </row>
    <row r="896" spans="1:6" ht="52.5" customHeight="1">
      <c r="A896" s="1" t="s">
        <v>146</v>
      </c>
      <c r="B896" s="97"/>
      <c r="C896" s="97"/>
      <c r="D896" s="97"/>
      <c r="E896" s="96"/>
      <c r="F896" s="104" t="str">
        <f ca="1">IF(OR(B896="",C896=""),"",IFERROR(VLOOKUP(B896,DataQualityDashboard!B:K,3,FALSE)&amp;": "&amp;INDEX(INDIRECT("'"&amp;B896&amp;"'!5:5"), MATCH(C896,INDIRECT("'"&amp;B896&amp;"'!6:6"),0)),"not available, please double-check your entries in C0010 and C0020"))</f>
        <v/>
      </c>
    </row>
    <row r="897" spans="1:6" ht="52.5" customHeight="1">
      <c r="A897" s="1" t="s">
        <v>146</v>
      </c>
      <c r="B897" s="97"/>
      <c r="C897" s="97"/>
      <c r="D897" s="97"/>
      <c r="E897" s="96"/>
      <c r="F897" s="104" t="str">
        <f ca="1">IF(OR(B897="",C897=""),"",IFERROR(VLOOKUP(B897,DataQualityDashboard!B:K,3,FALSE)&amp;": "&amp;INDEX(INDIRECT("'"&amp;B897&amp;"'!5:5"), MATCH(C897,INDIRECT("'"&amp;B897&amp;"'!6:6"),0)),"not available, please double-check your entries in C0010 and C0020"))</f>
        <v/>
      </c>
    </row>
    <row r="898" spans="1:6" ht="52.5" customHeight="1">
      <c r="A898" s="1" t="s">
        <v>146</v>
      </c>
      <c r="B898" s="97"/>
      <c r="C898" s="97"/>
      <c r="D898" s="97"/>
      <c r="E898" s="96"/>
      <c r="F898" s="104" t="str">
        <f ca="1">IF(OR(B898="",C898=""),"",IFERROR(VLOOKUP(B898,DataQualityDashboard!B:K,3,FALSE)&amp;": "&amp;INDEX(INDIRECT("'"&amp;B898&amp;"'!5:5"), MATCH(C898,INDIRECT("'"&amp;B898&amp;"'!6:6"),0)),"not available, please double-check your entries in C0010 and C0020"))</f>
        <v/>
      </c>
    </row>
    <row r="899" spans="1:6" ht="52.5" customHeight="1">
      <c r="A899" s="1" t="s">
        <v>146</v>
      </c>
      <c r="B899" s="97"/>
      <c r="C899" s="97"/>
      <c r="D899" s="97"/>
      <c r="E899" s="96"/>
      <c r="F899" s="104" t="str">
        <f ca="1">IF(OR(B899="",C899=""),"",IFERROR(VLOOKUP(B899,DataQualityDashboard!B:K,3,FALSE)&amp;": "&amp;INDEX(INDIRECT("'"&amp;B899&amp;"'!5:5"), MATCH(C899,INDIRECT("'"&amp;B899&amp;"'!6:6"),0)),"not available, please double-check your entries in C0010 and C0020"))</f>
        <v/>
      </c>
    </row>
    <row r="900" spans="1:6" ht="52.5" customHeight="1">
      <c r="A900" s="1" t="s">
        <v>146</v>
      </c>
      <c r="B900" s="97"/>
      <c r="C900" s="97"/>
      <c r="D900" s="97"/>
      <c r="E900" s="96"/>
      <c r="F900" s="104" t="str">
        <f ca="1">IF(OR(B900="",C900=""),"",IFERROR(VLOOKUP(B900,DataQualityDashboard!B:K,3,FALSE)&amp;": "&amp;INDEX(INDIRECT("'"&amp;B900&amp;"'!5:5"), MATCH(C900,INDIRECT("'"&amp;B900&amp;"'!6:6"),0)),"not available, please double-check your entries in C0010 and C0020"))</f>
        <v/>
      </c>
    </row>
    <row r="901" spans="1:6" ht="52.5" customHeight="1">
      <c r="A901" s="1" t="s">
        <v>146</v>
      </c>
      <c r="B901" s="97"/>
      <c r="C901" s="97"/>
      <c r="D901" s="97"/>
      <c r="E901" s="96"/>
      <c r="F901" s="104" t="str">
        <f ca="1">IF(OR(B901="",C901=""),"",IFERROR(VLOOKUP(B901,DataQualityDashboard!B:K,3,FALSE)&amp;": "&amp;INDEX(INDIRECT("'"&amp;B901&amp;"'!5:5"), MATCH(C901,INDIRECT("'"&amp;B901&amp;"'!6:6"),0)),"not available, please double-check your entries in C0010 and C0020"))</f>
        <v/>
      </c>
    </row>
    <row r="902" spans="1:6" ht="52.5" customHeight="1">
      <c r="A902" s="1" t="s">
        <v>146</v>
      </c>
      <c r="B902" s="97"/>
      <c r="C902" s="97"/>
      <c r="D902" s="97"/>
      <c r="E902" s="96"/>
      <c r="F902" s="104" t="str">
        <f ca="1">IF(OR(B902="",C902=""),"",IFERROR(VLOOKUP(B902,DataQualityDashboard!B:K,3,FALSE)&amp;": "&amp;INDEX(INDIRECT("'"&amp;B902&amp;"'!5:5"), MATCH(C902,INDIRECT("'"&amp;B902&amp;"'!6:6"),0)),"not available, please double-check your entries in C0010 and C0020"))</f>
        <v/>
      </c>
    </row>
    <row r="903" spans="1:6" ht="52.5" customHeight="1">
      <c r="A903" s="1" t="s">
        <v>146</v>
      </c>
      <c r="B903" s="97"/>
      <c r="C903" s="97"/>
      <c r="D903" s="97"/>
      <c r="E903" s="96"/>
      <c r="F903" s="104" t="str">
        <f ca="1">IF(OR(B903="",C903=""),"",IFERROR(VLOOKUP(B903,DataQualityDashboard!B:K,3,FALSE)&amp;": "&amp;INDEX(INDIRECT("'"&amp;B903&amp;"'!5:5"), MATCH(C903,INDIRECT("'"&amp;B903&amp;"'!6:6"),0)),"not available, please double-check your entries in C0010 and C0020"))</f>
        <v/>
      </c>
    </row>
    <row r="904" spans="1:6" ht="52.5" customHeight="1">
      <c r="A904" s="1" t="s">
        <v>146</v>
      </c>
      <c r="B904" s="97"/>
      <c r="C904" s="97"/>
      <c r="D904" s="97"/>
      <c r="E904" s="96"/>
      <c r="F904" s="104" t="str">
        <f ca="1">IF(OR(B904="",C904=""),"",IFERROR(VLOOKUP(B904,DataQualityDashboard!B:K,3,FALSE)&amp;": "&amp;INDEX(INDIRECT("'"&amp;B904&amp;"'!5:5"), MATCH(C904,INDIRECT("'"&amp;B904&amp;"'!6:6"),0)),"not available, please double-check your entries in C0010 and C0020"))</f>
        <v/>
      </c>
    </row>
    <row r="905" spans="1:6" ht="52.5" customHeight="1">
      <c r="A905" s="1" t="s">
        <v>146</v>
      </c>
      <c r="B905" s="97"/>
      <c r="C905" s="97"/>
      <c r="D905" s="97"/>
      <c r="E905" s="96"/>
      <c r="F905" s="104" t="str">
        <f ca="1">IF(OR(B905="",C905=""),"",IFERROR(VLOOKUP(B905,DataQualityDashboard!B:K,3,FALSE)&amp;": "&amp;INDEX(INDIRECT("'"&amp;B905&amp;"'!5:5"), MATCH(C905,INDIRECT("'"&amp;B905&amp;"'!6:6"),0)),"not available, please double-check your entries in C0010 and C0020"))</f>
        <v/>
      </c>
    </row>
    <row r="906" spans="1:6" ht="52.5" customHeight="1">
      <c r="A906" s="1" t="s">
        <v>146</v>
      </c>
      <c r="B906" s="97"/>
      <c r="C906" s="97"/>
      <c r="D906" s="97"/>
      <c r="E906" s="96"/>
      <c r="F906" s="104" t="str">
        <f ca="1">IF(OR(B906="",C906=""),"",IFERROR(VLOOKUP(B906,DataQualityDashboard!B:K,3,FALSE)&amp;": "&amp;INDEX(INDIRECT("'"&amp;B906&amp;"'!5:5"), MATCH(C906,INDIRECT("'"&amp;B906&amp;"'!6:6"),0)),"not available, please double-check your entries in C0010 and C0020"))</f>
        <v/>
      </c>
    </row>
    <row r="907" spans="1:6" ht="52.5" customHeight="1">
      <c r="A907" s="1" t="s">
        <v>146</v>
      </c>
      <c r="B907" s="97"/>
      <c r="C907" s="97"/>
      <c r="D907" s="97"/>
      <c r="E907" s="96"/>
      <c r="F907" s="104" t="str">
        <f ca="1">IF(OR(B907="",C907=""),"",IFERROR(VLOOKUP(B907,DataQualityDashboard!B:K,3,FALSE)&amp;": "&amp;INDEX(INDIRECT("'"&amp;B907&amp;"'!5:5"), MATCH(C907,INDIRECT("'"&amp;B907&amp;"'!6:6"),0)),"not available, please double-check your entries in C0010 and C0020"))</f>
        <v/>
      </c>
    </row>
    <row r="908" spans="1:6" ht="52.5" customHeight="1">
      <c r="A908" s="1" t="s">
        <v>146</v>
      </c>
      <c r="B908" s="97"/>
      <c r="C908" s="97"/>
      <c r="D908" s="97"/>
      <c r="E908" s="96"/>
      <c r="F908" s="104" t="str">
        <f ca="1">IF(OR(B908="",C908=""),"",IFERROR(VLOOKUP(B908,DataQualityDashboard!B:K,3,FALSE)&amp;": "&amp;INDEX(INDIRECT("'"&amp;B908&amp;"'!5:5"), MATCH(C908,INDIRECT("'"&amp;B908&amp;"'!6:6"),0)),"not available, please double-check your entries in C0010 and C0020"))</f>
        <v/>
      </c>
    </row>
    <row r="909" spans="1:6" ht="52.5" customHeight="1">
      <c r="A909" s="1" t="s">
        <v>146</v>
      </c>
      <c r="B909" s="97"/>
      <c r="C909" s="97"/>
      <c r="D909" s="97"/>
      <c r="E909" s="96"/>
      <c r="F909" s="104" t="str">
        <f ca="1">IF(OR(B909="",C909=""),"",IFERROR(VLOOKUP(B909,DataQualityDashboard!B:K,3,FALSE)&amp;": "&amp;INDEX(INDIRECT("'"&amp;B909&amp;"'!5:5"), MATCH(C909,INDIRECT("'"&amp;B909&amp;"'!6:6"),0)),"not available, please double-check your entries in C0010 and C0020"))</f>
        <v/>
      </c>
    </row>
    <row r="910" spans="1:6" ht="52.5" customHeight="1">
      <c r="A910" s="1" t="s">
        <v>146</v>
      </c>
      <c r="B910" s="97"/>
      <c r="C910" s="97"/>
      <c r="D910" s="97"/>
      <c r="E910" s="96"/>
      <c r="F910" s="104" t="str">
        <f ca="1">IF(OR(B910="",C910=""),"",IFERROR(VLOOKUP(B910,DataQualityDashboard!B:K,3,FALSE)&amp;": "&amp;INDEX(INDIRECT("'"&amp;B910&amp;"'!5:5"), MATCH(C910,INDIRECT("'"&amp;B910&amp;"'!6:6"),0)),"not available, please double-check your entries in C0010 and C0020"))</f>
        <v/>
      </c>
    </row>
    <row r="911" spans="1:6" ht="52.5" customHeight="1">
      <c r="A911" s="1" t="s">
        <v>146</v>
      </c>
      <c r="B911" s="97"/>
      <c r="C911" s="97"/>
      <c r="D911" s="97"/>
      <c r="E911" s="96"/>
      <c r="F911" s="104" t="str">
        <f ca="1">IF(OR(B911="",C911=""),"",IFERROR(VLOOKUP(B911,DataQualityDashboard!B:K,3,FALSE)&amp;": "&amp;INDEX(INDIRECT("'"&amp;B911&amp;"'!5:5"), MATCH(C911,INDIRECT("'"&amp;B911&amp;"'!6:6"),0)),"not available, please double-check your entries in C0010 and C0020"))</f>
        <v/>
      </c>
    </row>
    <row r="912" spans="1:6" ht="52.5" customHeight="1">
      <c r="A912" s="1" t="s">
        <v>146</v>
      </c>
      <c r="B912" s="97"/>
      <c r="C912" s="97"/>
      <c r="D912" s="97"/>
      <c r="E912" s="96"/>
      <c r="F912" s="104" t="str">
        <f ca="1">IF(OR(B912="",C912=""),"",IFERROR(VLOOKUP(B912,DataQualityDashboard!B:K,3,FALSE)&amp;": "&amp;INDEX(INDIRECT("'"&amp;B912&amp;"'!5:5"), MATCH(C912,INDIRECT("'"&amp;B912&amp;"'!6:6"),0)),"not available, please double-check your entries in C0010 and C0020"))</f>
        <v/>
      </c>
    </row>
    <row r="913" spans="1:6" ht="52.5" customHeight="1">
      <c r="A913" s="1" t="s">
        <v>146</v>
      </c>
      <c r="B913" s="97"/>
      <c r="C913" s="97"/>
      <c r="D913" s="97"/>
      <c r="E913" s="96"/>
      <c r="F913" s="104" t="str">
        <f ca="1">IF(OR(B913="",C913=""),"",IFERROR(VLOOKUP(B913,DataQualityDashboard!B:K,3,FALSE)&amp;": "&amp;INDEX(INDIRECT("'"&amp;B913&amp;"'!5:5"), MATCH(C913,INDIRECT("'"&amp;B913&amp;"'!6:6"),0)),"not available, please double-check your entries in C0010 and C0020"))</f>
        <v/>
      </c>
    </row>
    <row r="914" spans="1:6" ht="52.5" customHeight="1">
      <c r="A914" s="1" t="s">
        <v>146</v>
      </c>
      <c r="B914" s="97"/>
      <c r="C914" s="97"/>
      <c r="D914" s="97"/>
      <c r="E914" s="96"/>
      <c r="F914" s="104" t="str">
        <f ca="1">IF(OR(B914="",C914=""),"",IFERROR(VLOOKUP(B914,DataQualityDashboard!B:K,3,FALSE)&amp;": "&amp;INDEX(INDIRECT("'"&amp;B914&amp;"'!5:5"), MATCH(C914,INDIRECT("'"&amp;B914&amp;"'!6:6"),0)),"not available, please double-check your entries in C0010 and C0020"))</f>
        <v/>
      </c>
    </row>
    <row r="915" spans="1:6" ht="52.5" customHeight="1">
      <c r="A915" s="1" t="s">
        <v>146</v>
      </c>
      <c r="B915" s="97"/>
      <c r="C915" s="97"/>
      <c r="D915" s="97"/>
      <c r="E915" s="96"/>
      <c r="F915" s="104" t="str">
        <f ca="1">IF(OR(B915="",C915=""),"",IFERROR(VLOOKUP(B915,DataQualityDashboard!B:K,3,FALSE)&amp;": "&amp;INDEX(INDIRECT("'"&amp;B915&amp;"'!5:5"), MATCH(C915,INDIRECT("'"&amp;B915&amp;"'!6:6"),0)),"not available, please double-check your entries in C0010 and C0020"))</f>
        <v/>
      </c>
    </row>
    <row r="916" spans="1:6" ht="52.5" customHeight="1">
      <c r="A916" s="1" t="s">
        <v>146</v>
      </c>
      <c r="B916" s="97"/>
      <c r="C916" s="97"/>
      <c r="D916" s="97"/>
      <c r="E916" s="96"/>
      <c r="F916" s="104" t="str">
        <f ca="1">IF(OR(B916="",C916=""),"",IFERROR(VLOOKUP(B916,DataQualityDashboard!B:K,3,FALSE)&amp;": "&amp;INDEX(INDIRECT("'"&amp;B916&amp;"'!5:5"), MATCH(C916,INDIRECT("'"&amp;B916&amp;"'!6:6"),0)),"not available, please double-check your entries in C0010 and C0020"))</f>
        <v/>
      </c>
    </row>
    <row r="917" spans="1:6" ht="52.5" customHeight="1">
      <c r="A917" s="1" t="s">
        <v>146</v>
      </c>
      <c r="B917" s="97"/>
      <c r="C917" s="97"/>
      <c r="D917" s="97"/>
      <c r="E917" s="96"/>
      <c r="F917" s="104" t="str">
        <f ca="1">IF(OR(B917="",C917=""),"",IFERROR(VLOOKUP(B917,DataQualityDashboard!B:K,3,FALSE)&amp;": "&amp;INDEX(INDIRECT("'"&amp;B917&amp;"'!5:5"), MATCH(C917,INDIRECT("'"&amp;B917&amp;"'!6:6"),0)),"not available, please double-check your entries in C0010 and C0020"))</f>
        <v/>
      </c>
    </row>
    <row r="918" spans="1:6" ht="52.5" customHeight="1">
      <c r="A918" s="1" t="s">
        <v>146</v>
      </c>
      <c r="B918" s="97"/>
      <c r="C918" s="97"/>
      <c r="D918" s="97"/>
      <c r="E918" s="96"/>
      <c r="F918" s="104" t="str">
        <f ca="1">IF(OR(B918="",C918=""),"",IFERROR(VLOOKUP(B918,DataQualityDashboard!B:K,3,FALSE)&amp;": "&amp;INDEX(INDIRECT("'"&amp;B918&amp;"'!5:5"), MATCH(C918,INDIRECT("'"&amp;B918&amp;"'!6:6"),0)),"not available, please double-check your entries in C0010 and C0020"))</f>
        <v/>
      </c>
    </row>
    <row r="919" spans="1:6" ht="52.5" customHeight="1">
      <c r="A919" s="1" t="s">
        <v>146</v>
      </c>
      <c r="B919" s="97"/>
      <c r="C919" s="97"/>
      <c r="D919" s="97"/>
      <c r="E919" s="96"/>
      <c r="F919" s="104" t="str">
        <f ca="1">IF(OR(B919="",C919=""),"",IFERROR(VLOOKUP(B919,DataQualityDashboard!B:K,3,FALSE)&amp;": "&amp;INDEX(INDIRECT("'"&amp;B919&amp;"'!5:5"), MATCH(C919,INDIRECT("'"&amp;B919&amp;"'!6:6"),0)),"not available, please double-check your entries in C0010 and C0020"))</f>
        <v/>
      </c>
    </row>
    <row r="920" spans="1:6" ht="52.5" customHeight="1">
      <c r="A920" s="1" t="s">
        <v>146</v>
      </c>
      <c r="B920" s="97"/>
      <c r="C920" s="97"/>
      <c r="D920" s="97"/>
      <c r="E920" s="96"/>
      <c r="F920" s="104" t="str">
        <f ca="1">IF(OR(B920="",C920=""),"",IFERROR(VLOOKUP(B920,DataQualityDashboard!B:K,3,FALSE)&amp;": "&amp;INDEX(INDIRECT("'"&amp;B920&amp;"'!5:5"), MATCH(C920,INDIRECT("'"&amp;B920&amp;"'!6:6"),0)),"not available, please double-check your entries in C0010 and C0020"))</f>
        <v/>
      </c>
    </row>
    <row r="921" spans="1:6" ht="52.5" customHeight="1">
      <c r="A921" s="1" t="s">
        <v>146</v>
      </c>
      <c r="B921" s="97"/>
      <c r="C921" s="97"/>
      <c r="D921" s="97"/>
      <c r="E921" s="96"/>
      <c r="F921" s="104" t="str">
        <f ca="1">IF(OR(B921="",C921=""),"",IFERROR(VLOOKUP(B921,DataQualityDashboard!B:K,3,FALSE)&amp;": "&amp;INDEX(INDIRECT("'"&amp;B921&amp;"'!5:5"), MATCH(C921,INDIRECT("'"&amp;B921&amp;"'!6:6"),0)),"not available, please double-check your entries in C0010 and C0020"))</f>
        <v/>
      </c>
    </row>
    <row r="922" spans="1:6" ht="52.5" customHeight="1">
      <c r="A922" s="1" t="s">
        <v>146</v>
      </c>
      <c r="B922" s="97"/>
      <c r="C922" s="97"/>
      <c r="D922" s="97"/>
      <c r="E922" s="96"/>
      <c r="F922" s="104" t="str">
        <f ca="1">IF(OR(B922="",C922=""),"",IFERROR(VLOOKUP(B922,DataQualityDashboard!B:K,3,FALSE)&amp;": "&amp;INDEX(INDIRECT("'"&amp;B922&amp;"'!5:5"), MATCH(C922,INDIRECT("'"&amp;B922&amp;"'!6:6"),0)),"not available, please double-check your entries in C0010 and C0020"))</f>
        <v/>
      </c>
    </row>
    <row r="923" spans="1:6" ht="52.5" customHeight="1">
      <c r="A923" s="1" t="s">
        <v>146</v>
      </c>
      <c r="B923" s="97"/>
      <c r="C923" s="97"/>
      <c r="D923" s="97"/>
      <c r="E923" s="96"/>
      <c r="F923" s="104" t="str">
        <f ca="1">IF(OR(B923="",C923=""),"",IFERROR(VLOOKUP(B923,DataQualityDashboard!B:K,3,FALSE)&amp;": "&amp;INDEX(INDIRECT("'"&amp;B923&amp;"'!5:5"), MATCH(C923,INDIRECT("'"&amp;B923&amp;"'!6:6"),0)),"not available, please double-check your entries in C0010 and C0020"))</f>
        <v/>
      </c>
    </row>
    <row r="924" spans="1:6" ht="52.5" customHeight="1">
      <c r="A924" s="1" t="s">
        <v>146</v>
      </c>
      <c r="B924" s="97"/>
      <c r="C924" s="97"/>
      <c r="D924" s="97"/>
      <c r="E924" s="96"/>
      <c r="F924" s="104" t="str">
        <f ca="1">IF(OR(B924="",C924=""),"",IFERROR(VLOOKUP(B924,DataQualityDashboard!B:K,3,FALSE)&amp;": "&amp;INDEX(INDIRECT("'"&amp;B924&amp;"'!5:5"), MATCH(C924,INDIRECT("'"&amp;B924&amp;"'!6:6"),0)),"not available, please double-check your entries in C0010 and C0020"))</f>
        <v/>
      </c>
    </row>
    <row r="925" spans="1:6" ht="52.5" customHeight="1">
      <c r="A925" s="1" t="s">
        <v>146</v>
      </c>
      <c r="B925" s="97"/>
      <c r="C925" s="97"/>
      <c r="D925" s="97"/>
      <c r="E925" s="96"/>
      <c r="F925" s="104" t="str">
        <f ca="1">IF(OR(B925="",C925=""),"",IFERROR(VLOOKUP(B925,DataQualityDashboard!B:K,3,FALSE)&amp;": "&amp;INDEX(INDIRECT("'"&amp;B925&amp;"'!5:5"), MATCH(C925,INDIRECT("'"&amp;B925&amp;"'!6:6"),0)),"not available, please double-check your entries in C0010 and C0020"))</f>
        <v/>
      </c>
    </row>
    <row r="926" spans="1:6" ht="52.5" customHeight="1">
      <c r="A926" s="1" t="s">
        <v>146</v>
      </c>
      <c r="B926" s="97"/>
      <c r="C926" s="97"/>
      <c r="D926" s="97"/>
      <c r="E926" s="96"/>
      <c r="F926" s="104" t="str">
        <f ca="1">IF(OR(B926="",C926=""),"",IFERROR(VLOOKUP(B926,DataQualityDashboard!B:K,3,FALSE)&amp;": "&amp;INDEX(INDIRECT("'"&amp;B926&amp;"'!5:5"), MATCH(C926,INDIRECT("'"&amp;B926&amp;"'!6:6"),0)),"not available, please double-check your entries in C0010 and C0020"))</f>
        <v/>
      </c>
    </row>
    <row r="927" spans="1:6" ht="52.5" customHeight="1">
      <c r="A927" s="1" t="s">
        <v>146</v>
      </c>
      <c r="B927" s="97"/>
      <c r="C927" s="97"/>
      <c r="D927" s="97"/>
      <c r="E927" s="96"/>
      <c r="F927" s="104" t="str">
        <f ca="1">IF(OR(B927="",C927=""),"",IFERROR(VLOOKUP(B927,DataQualityDashboard!B:K,3,FALSE)&amp;": "&amp;INDEX(INDIRECT("'"&amp;B927&amp;"'!5:5"), MATCH(C927,INDIRECT("'"&amp;B927&amp;"'!6:6"),0)),"not available, please double-check your entries in C0010 and C0020"))</f>
        <v/>
      </c>
    </row>
    <row r="928" spans="1:6" ht="52.5" customHeight="1">
      <c r="A928" s="1" t="s">
        <v>146</v>
      </c>
      <c r="B928" s="97"/>
      <c r="C928" s="97"/>
      <c r="D928" s="97"/>
      <c r="E928" s="96"/>
      <c r="F928" s="104" t="str">
        <f ca="1">IF(OR(B928="",C928=""),"",IFERROR(VLOOKUP(B928,DataQualityDashboard!B:K,3,FALSE)&amp;": "&amp;INDEX(INDIRECT("'"&amp;B928&amp;"'!5:5"), MATCH(C928,INDIRECT("'"&amp;B928&amp;"'!6:6"),0)),"not available, please double-check your entries in C0010 and C0020"))</f>
        <v/>
      </c>
    </row>
    <row r="929" spans="1:6" ht="52.5" customHeight="1">
      <c r="A929" s="1" t="s">
        <v>146</v>
      </c>
      <c r="B929" s="97"/>
      <c r="C929" s="97"/>
      <c r="D929" s="97"/>
      <c r="E929" s="96"/>
      <c r="F929" s="104" t="str">
        <f ca="1">IF(OR(B929="",C929=""),"",IFERROR(VLOOKUP(B929,DataQualityDashboard!B:K,3,FALSE)&amp;": "&amp;INDEX(INDIRECT("'"&amp;B929&amp;"'!5:5"), MATCH(C929,INDIRECT("'"&amp;B929&amp;"'!6:6"),0)),"not available, please double-check your entries in C0010 and C0020"))</f>
        <v/>
      </c>
    </row>
    <row r="930" spans="1:6" ht="52.5" customHeight="1">
      <c r="A930" s="1" t="s">
        <v>146</v>
      </c>
      <c r="B930" s="97"/>
      <c r="C930" s="97"/>
      <c r="D930" s="97"/>
      <c r="E930" s="96"/>
      <c r="F930" s="104" t="str">
        <f ca="1">IF(OR(B930="",C930=""),"",IFERROR(VLOOKUP(B930,DataQualityDashboard!B:K,3,FALSE)&amp;": "&amp;INDEX(INDIRECT("'"&amp;B930&amp;"'!5:5"), MATCH(C930,INDIRECT("'"&amp;B930&amp;"'!6:6"),0)),"not available, please double-check your entries in C0010 and C0020"))</f>
        <v/>
      </c>
    </row>
    <row r="931" spans="1:6" ht="52.5" customHeight="1">
      <c r="A931" s="1" t="s">
        <v>146</v>
      </c>
      <c r="B931" s="97"/>
      <c r="C931" s="97"/>
      <c r="D931" s="97"/>
      <c r="E931" s="96"/>
      <c r="F931" s="104" t="str">
        <f ca="1">IF(OR(B931="",C931=""),"",IFERROR(VLOOKUP(B931,DataQualityDashboard!B:K,3,FALSE)&amp;": "&amp;INDEX(INDIRECT("'"&amp;B931&amp;"'!5:5"), MATCH(C931,INDIRECT("'"&amp;B931&amp;"'!6:6"),0)),"not available, please double-check your entries in C0010 and C0020"))</f>
        <v/>
      </c>
    </row>
    <row r="932" spans="1:6" ht="52.5" customHeight="1">
      <c r="A932" s="1" t="s">
        <v>146</v>
      </c>
      <c r="B932" s="97"/>
      <c r="C932" s="97"/>
      <c r="D932" s="97"/>
      <c r="E932" s="96"/>
      <c r="F932" s="104" t="str">
        <f ca="1">IF(OR(B932="",C932=""),"",IFERROR(VLOOKUP(B932,DataQualityDashboard!B:K,3,FALSE)&amp;": "&amp;INDEX(INDIRECT("'"&amp;B932&amp;"'!5:5"), MATCH(C932,INDIRECT("'"&amp;B932&amp;"'!6:6"),0)),"not available, please double-check your entries in C0010 and C0020"))</f>
        <v/>
      </c>
    </row>
    <row r="933" spans="1:6" ht="52.5" customHeight="1">
      <c r="A933" s="1" t="s">
        <v>146</v>
      </c>
      <c r="B933" s="97"/>
      <c r="C933" s="97"/>
      <c r="D933" s="97"/>
      <c r="E933" s="96"/>
      <c r="F933" s="104" t="str">
        <f ca="1">IF(OR(B933="",C933=""),"",IFERROR(VLOOKUP(B933,DataQualityDashboard!B:K,3,FALSE)&amp;": "&amp;INDEX(INDIRECT("'"&amp;B933&amp;"'!5:5"), MATCH(C933,INDIRECT("'"&amp;B933&amp;"'!6:6"),0)),"not available, please double-check your entries in C0010 and C0020"))</f>
        <v/>
      </c>
    </row>
    <row r="934" spans="1:6" ht="52.5" customHeight="1">
      <c r="A934" s="1" t="s">
        <v>146</v>
      </c>
      <c r="B934" s="97"/>
      <c r="C934" s="97"/>
      <c r="D934" s="97"/>
      <c r="E934" s="96"/>
      <c r="F934" s="104" t="str">
        <f ca="1">IF(OR(B934="",C934=""),"",IFERROR(VLOOKUP(B934,DataQualityDashboard!B:K,3,FALSE)&amp;": "&amp;INDEX(INDIRECT("'"&amp;B934&amp;"'!5:5"), MATCH(C934,INDIRECT("'"&amp;B934&amp;"'!6:6"),0)),"not available, please double-check your entries in C0010 and C0020"))</f>
        <v/>
      </c>
    </row>
    <row r="935" spans="1:6" ht="52.5" customHeight="1">
      <c r="A935" s="1" t="s">
        <v>146</v>
      </c>
      <c r="B935" s="97"/>
      <c r="C935" s="97"/>
      <c r="D935" s="97"/>
      <c r="E935" s="96"/>
      <c r="F935" s="104" t="str">
        <f ca="1">IF(OR(B935="",C935=""),"",IFERROR(VLOOKUP(B935,DataQualityDashboard!B:K,3,FALSE)&amp;": "&amp;INDEX(INDIRECT("'"&amp;B935&amp;"'!5:5"), MATCH(C935,INDIRECT("'"&amp;B935&amp;"'!6:6"),0)),"not available, please double-check your entries in C0010 and C0020"))</f>
        <v/>
      </c>
    </row>
    <row r="936" spans="1:6" ht="52.5" customHeight="1">
      <c r="A936" s="1" t="s">
        <v>146</v>
      </c>
      <c r="B936" s="97"/>
      <c r="C936" s="97"/>
      <c r="D936" s="97"/>
      <c r="E936" s="96"/>
      <c r="F936" s="104" t="str">
        <f ca="1">IF(OR(B936="",C936=""),"",IFERROR(VLOOKUP(B936,DataQualityDashboard!B:K,3,FALSE)&amp;": "&amp;INDEX(INDIRECT("'"&amp;B936&amp;"'!5:5"), MATCH(C936,INDIRECT("'"&amp;B936&amp;"'!6:6"),0)),"not available, please double-check your entries in C0010 and C0020"))</f>
        <v/>
      </c>
    </row>
    <row r="937" spans="1:6" ht="52.5" customHeight="1">
      <c r="A937" s="1" t="s">
        <v>146</v>
      </c>
      <c r="B937" s="97"/>
      <c r="C937" s="97"/>
      <c r="D937" s="97"/>
      <c r="E937" s="96"/>
      <c r="F937" s="104" t="str">
        <f ca="1">IF(OR(B937="",C937=""),"",IFERROR(VLOOKUP(B937,DataQualityDashboard!B:K,3,FALSE)&amp;": "&amp;INDEX(INDIRECT("'"&amp;B937&amp;"'!5:5"), MATCH(C937,INDIRECT("'"&amp;B937&amp;"'!6:6"),0)),"not available, please double-check your entries in C0010 and C0020"))</f>
        <v/>
      </c>
    </row>
    <row r="938" spans="1:6" ht="52.5" customHeight="1">
      <c r="A938" s="1" t="s">
        <v>146</v>
      </c>
      <c r="B938" s="97"/>
      <c r="C938" s="97"/>
      <c r="D938" s="97"/>
      <c r="E938" s="96"/>
      <c r="F938" s="104" t="str">
        <f ca="1">IF(OR(B938="",C938=""),"",IFERROR(VLOOKUP(B938,DataQualityDashboard!B:K,3,FALSE)&amp;": "&amp;INDEX(INDIRECT("'"&amp;B938&amp;"'!5:5"), MATCH(C938,INDIRECT("'"&amp;B938&amp;"'!6:6"),0)),"not available, please double-check your entries in C0010 and C0020"))</f>
        <v/>
      </c>
    </row>
    <row r="939" spans="1:6" ht="52.5" customHeight="1">
      <c r="A939" s="1" t="s">
        <v>146</v>
      </c>
      <c r="B939" s="97"/>
      <c r="C939" s="97"/>
      <c r="D939" s="97"/>
      <c r="E939" s="96"/>
      <c r="F939" s="104" t="str">
        <f ca="1">IF(OR(B939="",C939=""),"",IFERROR(VLOOKUP(B939,DataQualityDashboard!B:K,3,FALSE)&amp;": "&amp;INDEX(INDIRECT("'"&amp;B939&amp;"'!5:5"), MATCH(C939,INDIRECT("'"&amp;B939&amp;"'!6:6"),0)),"not available, please double-check your entries in C0010 and C0020"))</f>
        <v/>
      </c>
    </row>
    <row r="940" spans="1:6" ht="52.5" customHeight="1">
      <c r="A940" s="1" t="s">
        <v>146</v>
      </c>
      <c r="B940" s="97"/>
      <c r="C940" s="97"/>
      <c r="D940" s="97"/>
      <c r="E940" s="96"/>
      <c r="F940" s="104" t="str">
        <f ca="1">IF(OR(B940="",C940=""),"",IFERROR(VLOOKUP(B940,DataQualityDashboard!B:K,3,FALSE)&amp;": "&amp;INDEX(INDIRECT("'"&amp;B940&amp;"'!5:5"), MATCH(C940,INDIRECT("'"&amp;B940&amp;"'!6:6"),0)),"not available, please double-check your entries in C0010 and C0020"))</f>
        <v/>
      </c>
    </row>
    <row r="941" spans="1:6" ht="52.5" customHeight="1">
      <c r="A941" s="1" t="s">
        <v>146</v>
      </c>
      <c r="B941" s="97"/>
      <c r="C941" s="97"/>
      <c r="D941" s="97"/>
      <c r="E941" s="96"/>
      <c r="F941" s="104" t="str">
        <f ca="1">IF(OR(B941="",C941=""),"",IFERROR(VLOOKUP(B941,DataQualityDashboard!B:K,3,FALSE)&amp;": "&amp;INDEX(INDIRECT("'"&amp;B941&amp;"'!5:5"), MATCH(C941,INDIRECT("'"&amp;B941&amp;"'!6:6"),0)),"not available, please double-check your entries in C0010 and C0020"))</f>
        <v/>
      </c>
    </row>
    <row r="942" spans="1:6" ht="52.5" customHeight="1">
      <c r="A942" s="1" t="s">
        <v>146</v>
      </c>
      <c r="B942" s="97"/>
      <c r="C942" s="97"/>
      <c r="D942" s="97"/>
      <c r="E942" s="96"/>
      <c r="F942" s="104" t="str">
        <f ca="1">IF(OR(B942="",C942=""),"",IFERROR(VLOOKUP(B942,DataQualityDashboard!B:K,3,FALSE)&amp;": "&amp;INDEX(INDIRECT("'"&amp;B942&amp;"'!5:5"), MATCH(C942,INDIRECT("'"&amp;B942&amp;"'!6:6"),0)),"not available, please double-check your entries in C0010 and C0020"))</f>
        <v/>
      </c>
    </row>
    <row r="943" spans="1:6" ht="52.5" customHeight="1">
      <c r="A943" s="1" t="s">
        <v>146</v>
      </c>
      <c r="B943" s="97"/>
      <c r="C943" s="97"/>
      <c r="D943" s="97"/>
      <c r="E943" s="96"/>
      <c r="F943" s="104" t="str">
        <f ca="1">IF(OR(B943="",C943=""),"",IFERROR(VLOOKUP(B943,DataQualityDashboard!B:K,3,FALSE)&amp;": "&amp;INDEX(INDIRECT("'"&amp;B943&amp;"'!5:5"), MATCH(C943,INDIRECT("'"&amp;B943&amp;"'!6:6"),0)),"not available, please double-check your entries in C0010 and C0020"))</f>
        <v/>
      </c>
    </row>
    <row r="944" spans="1:6" ht="52.5" customHeight="1">
      <c r="A944" s="1" t="s">
        <v>146</v>
      </c>
      <c r="B944" s="97"/>
      <c r="C944" s="97"/>
      <c r="D944" s="97"/>
      <c r="E944" s="96"/>
      <c r="F944" s="104" t="str">
        <f ca="1">IF(OR(B944="",C944=""),"",IFERROR(VLOOKUP(B944,DataQualityDashboard!B:K,3,FALSE)&amp;": "&amp;INDEX(INDIRECT("'"&amp;B944&amp;"'!5:5"), MATCH(C944,INDIRECT("'"&amp;B944&amp;"'!6:6"),0)),"not available, please double-check your entries in C0010 and C0020"))</f>
        <v/>
      </c>
    </row>
    <row r="945" spans="1:6" ht="52.5" customHeight="1">
      <c r="A945" s="1" t="s">
        <v>146</v>
      </c>
      <c r="B945" s="97"/>
      <c r="C945" s="97"/>
      <c r="D945" s="97"/>
      <c r="E945" s="96"/>
      <c r="F945" s="104" t="str">
        <f ca="1">IF(OR(B945="",C945=""),"",IFERROR(VLOOKUP(B945,DataQualityDashboard!B:K,3,FALSE)&amp;": "&amp;INDEX(INDIRECT("'"&amp;B945&amp;"'!5:5"), MATCH(C945,INDIRECT("'"&amp;B945&amp;"'!6:6"),0)),"not available, please double-check your entries in C0010 and C0020"))</f>
        <v/>
      </c>
    </row>
    <row r="946" spans="1:6" ht="52.5" customHeight="1">
      <c r="A946" s="1" t="s">
        <v>146</v>
      </c>
      <c r="B946" s="97"/>
      <c r="C946" s="97"/>
      <c r="D946" s="97"/>
      <c r="E946" s="96"/>
      <c r="F946" s="104" t="str">
        <f ca="1">IF(OR(B946="",C946=""),"",IFERROR(VLOOKUP(B946,DataQualityDashboard!B:K,3,FALSE)&amp;": "&amp;INDEX(INDIRECT("'"&amp;B946&amp;"'!5:5"), MATCH(C946,INDIRECT("'"&amp;B946&amp;"'!6:6"),0)),"not available, please double-check your entries in C0010 and C0020"))</f>
        <v/>
      </c>
    </row>
    <row r="947" spans="1:6" ht="52.5" customHeight="1">
      <c r="A947" s="1" t="s">
        <v>146</v>
      </c>
      <c r="B947" s="97"/>
      <c r="C947" s="97"/>
      <c r="D947" s="97"/>
      <c r="E947" s="96"/>
      <c r="F947" s="104" t="str">
        <f ca="1">IF(OR(B947="",C947=""),"",IFERROR(VLOOKUP(B947,DataQualityDashboard!B:K,3,FALSE)&amp;": "&amp;INDEX(INDIRECT("'"&amp;B947&amp;"'!5:5"), MATCH(C947,INDIRECT("'"&amp;B947&amp;"'!6:6"),0)),"not available, please double-check your entries in C0010 and C0020"))</f>
        <v/>
      </c>
    </row>
    <row r="948" spans="1:6" ht="52.5" customHeight="1">
      <c r="A948" s="1" t="s">
        <v>146</v>
      </c>
      <c r="B948" s="97"/>
      <c r="C948" s="97"/>
      <c r="D948" s="97"/>
      <c r="E948" s="96"/>
      <c r="F948" s="104" t="str">
        <f ca="1">IF(OR(B948="",C948=""),"",IFERROR(VLOOKUP(B948,DataQualityDashboard!B:K,3,FALSE)&amp;": "&amp;INDEX(INDIRECT("'"&amp;B948&amp;"'!5:5"), MATCH(C948,INDIRECT("'"&amp;B948&amp;"'!6:6"),0)),"not available, please double-check your entries in C0010 and C0020"))</f>
        <v/>
      </c>
    </row>
    <row r="949" spans="1:6" ht="52.5" customHeight="1">
      <c r="A949" s="1" t="s">
        <v>146</v>
      </c>
      <c r="B949" s="97"/>
      <c r="C949" s="97"/>
      <c r="D949" s="97"/>
      <c r="E949" s="96"/>
      <c r="F949" s="104" t="str">
        <f ca="1">IF(OR(B949="",C949=""),"",IFERROR(VLOOKUP(B949,DataQualityDashboard!B:K,3,FALSE)&amp;": "&amp;INDEX(INDIRECT("'"&amp;B949&amp;"'!5:5"), MATCH(C949,INDIRECT("'"&amp;B949&amp;"'!6:6"),0)),"not available, please double-check your entries in C0010 and C0020"))</f>
        <v/>
      </c>
    </row>
    <row r="950" spans="1:6" ht="52.5" customHeight="1">
      <c r="A950" s="1" t="s">
        <v>146</v>
      </c>
      <c r="B950" s="97"/>
      <c r="C950" s="97"/>
      <c r="D950" s="97"/>
      <c r="E950" s="96"/>
      <c r="F950" s="104" t="str">
        <f ca="1">IF(OR(B950="",C950=""),"",IFERROR(VLOOKUP(B950,DataQualityDashboard!B:K,3,FALSE)&amp;": "&amp;INDEX(INDIRECT("'"&amp;B950&amp;"'!5:5"), MATCH(C950,INDIRECT("'"&amp;B950&amp;"'!6:6"),0)),"not available, please double-check your entries in C0010 and C0020"))</f>
        <v/>
      </c>
    </row>
    <row r="951" spans="1:6" ht="52.5" customHeight="1">
      <c r="A951" s="1" t="s">
        <v>146</v>
      </c>
      <c r="B951" s="97"/>
      <c r="C951" s="97"/>
      <c r="D951" s="97"/>
      <c r="E951" s="96"/>
      <c r="F951" s="104" t="str">
        <f ca="1">IF(OR(B951="",C951=""),"",IFERROR(VLOOKUP(B951,DataQualityDashboard!B:K,3,FALSE)&amp;": "&amp;INDEX(INDIRECT("'"&amp;B951&amp;"'!5:5"), MATCH(C951,INDIRECT("'"&amp;B951&amp;"'!6:6"),0)),"not available, please double-check your entries in C0010 and C0020"))</f>
        <v/>
      </c>
    </row>
    <row r="952" spans="1:6" ht="52.5" customHeight="1">
      <c r="A952" s="1" t="s">
        <v>146</v>
      </c>
      <c r="B952" s="97"/>
      <c r="C952" s="97"/>
      <c r="D952" s="97"/>
      <c r="E952" s="96"/>
      <c r="F952" s="104" t="str">
        <f ca="1">IF(OR(B952="",C952=""),"",IFERROR(VLOOKUP(B952,DataQualityDashboard!B:K,3,FALSE)&amp;": "&amp;INDEX(INDIRECT("'"&amp;B952&amp;"'!5:5"), MATCH(C952,INDIRECT("'"&amp;B952&amp;"'!6:6"),0)),"not available, please double-check your entries in C0010 and C0020"))</f>
        <v/>
      </c>
    </row>
    <row r="953" spans="1:6" ht="52.5" customHeight="1">
      <c r="A953" s="1" t="s">
        <v>146</v>
      </c>
      <c r="B953" s="97"/>
      <c r="C953" s="97"/>
      <c r="D953" s="97"/>
      <c r="E953" s="96"/>
      <c r="F953" s="104" t="str">
        <f ca="1">IF(OR(B953="",C953=""),"",IFERROR(VLOOKUP(B953,DataQualityDashboard!B:K,3,FALSE)&amp;": "&amp;INDEX(INDIRECT("'"&amp;B953&amp;"'!5:5"), MATCH(C953,INDIRECT("'"&amp;B953&amp;"'!6:6"),0)),"not available, please double-check your entries in C0010 and C0020"))</f>
        <v/>
      </c>
    </row>
    <row r="954" spans="1:6" ht="52.5" customHeight="1">
      <c r="A954" s="1" t="s">
        <v>146</v>
      </c>
      <c r="B954" s="97"/>
      <c r="C954" s="97"/>
      <c r="D954" s="97"/>
      <c r="E954" s="96"/>
      <c r="F954" s="104" t="str">
        <f ca="1">IF(OR(B954="",C954=""),"",IFERROR(VLOOKUP(B954,DataQualityDashboard!B:K,3,FALSE)&amp;": "&amp;INDEX(INDIRECT("'"&amp;B954&amp;"'!5:5"), MATCH(C954,INDIRECT("'"&amp;B954&amp;"'!6:6"),0)),"not available, please double-check your entries in C0010 and C0020"))</f>
        <v/>
      </c>
    </row>
    <row r="955" spans="1:6" ht="52.5" customHeight="1">
      <c r="A955" s="1" t="s">
        <v>146</v>
      </c>
      <c r="B955" s="97"/>
      <c r="C955" s="97"/>
      <c r="D955" s="97"/>
      <c r="E955" s="96"/>
      <c r="F955" s="104" t="str">
        <f ca="1">IF(OR(B955="",C955=""),"",IFERROR(VLOOKUP(B955,DataQualityDashboard!B:K,3,FALSE)&amp;": "&amp;INDEX(INDIRECT("'"&amp;B955&amp;"'!5:5"), MATCH(C955,INDIRECT("'"&amp;B955&amp;"'!6:6"),0)),"not available, please double-check your entries in C0010 and C0020"))</f>
        <v/>
      </c>
    </row>
    <row r="956" spans="1:6" ht="52.5" customHeight="1">
      <c r="A956" s="1" t="s">
        <v>146</v>
      </c>
      <c r="B956" s="97"/>
      <c r="C956" s="97"/>
      <c r="D956" s="97"/>
      <c r="E956" s="96"/>
      <c r="F956" s="104" t="str">
        <f ca="1">IF(OR(B956="",C956=""),"",IFERROR(VLOOKUP(B956,DataQualityDashboard!B:K,3,FALSE)&amp;": "&amp;INDEX(INDIRECT("'"&amp;B956&amp;"'!5:5"), MATCH(C956,INDIRECT("'"&amp;B956&amp;"'!6:6"),0)),"not available, please double-check your entries in C0010 and C0020"))</f>
        <v/>
      </c>
    </row>
    <row r="957" spans="1:6" ht="52.5" customHeight="1">
      <c r="A957" s="1" t="s">
        <v>146</v>
      </c>
      <c r="B957" s="97"/>
      <c r="C957" s="97"/>
      <c r="D957" s="97"/>
      <c r="E957" s="96"/>
      <c r="F957" s="104" t="str">
        <f ca="1">IF(OR(B957="",C957=""),"",IFERROR(VLOOKUP(B957,DataQualityDashboard!B:K,3,FALSE)&amp;": "&amp;INDEX(INDIRECT("'"&amp;B957&amp;"'!5:5"), MATCH(C957,INDIRECT("'"&amp;B957&amp;"'!6:6"),0)),"not available, please double-check your entries in C0010 and C0020"))</f>
        <v/>
      </c>
    </row>
    <row r="958" spans="1:6" ht="52.5" customHeight="1">
      <c r="A958" s="1" t="s">
        <v>146</v>
      </c>
      <c r="B958" s="97"/>
      <c r="C958" s="97"/>
      <c r="D958" s="97"/>
      <c r="E958" s="96"/>
      <c r="F958" s="104" t="str">
        <f ca="1">IF(OR(B958="",C958=""),"",IFERROR(VLOOKUP(B958,DataQualityDashboard!B:K,3,FALSE)&amp;": "&amp;INDEX(INDIRECT("'"&amp;B958&amp;"'!5:5"), MATCH(C958,INDIRECT("'"&amp;B958&amp;"'!6:6"),0)),"not available, please double-check your entries in C0010 and C0020"))</f>
        <v/>
      </c>
    </row>
    <row r="959" spans="1:6" ht="52.5" customHeight="1">
      <c r="A959" s="1" t="s">
        <v>146</v>
      </c>
      <c r="B959" s="97"/>
      <c r="C959" s="97"/>
      <c r="D959" s="97"/>
      <c r="E959" s="96"/>
      <c r="F959" s="104" t="str">
        <f ca="1">IF(OR(B959="",C959=""),"",IFERROR(VLOOKUP(B959,DataQualityDashboard!B:K,3,FALSE)&amp;": "&amp;INDEX(INDIRECT("'"&amp;B959&amp;"'!5:5"), MATCH(C959,INDIRECT("'"&amp;B959&amp;"'!6:6"),0)),"not available, please double-check your entries in C0010 and C0020"))</f>
        <v/>
      </c>
    </row>
    <row r="960" spans="1:6" ht="52.5" customHeight="1">
      <c r="A960" s="1" t="s">
        <v>146</v>
      </c>
      <c r="B960" s="97"/>
      <c r="C960" s="97"/>
      <c r="D960" s="97"/>
      <c r="E960" s="96"/>
      <c r="F960" s="104" t="str">
        <f ca="1">IF(OR(B960="",C960=""),"",IFERROR(VLOOKUP(B960,DataQualityDashboard!B:K,3,FALSE)&amp;": "&amp;INDEX(INDIRECT("'"&amp;B960&amp;"'!5:5"), MATCH(C960,INDIRECT("'"&amp;B960&amp;"'!6:6"),0)),"not available, please double-check your entries in C0010 and C0020"))</f>
        <v/>
      </c>
    </row>
    <row r="961" spans="1:6" ht="52.5" customHeight="1">
      <c r="A961" s="1" t="s">
        <v>146</v>
      </c>
      <c r="B961" s="97"/>
      <c r="C961" s="97"/>
      <c r="D961" s="97"/>
      <c r="E961" s="96"/>
      <c r="F961" s="104" t="str">
        <f ca="1">IF(OR(B961="",C961=""),"",IFERROR(VLOOKUP(B961,DataQualityDashboard!B:K,3,FALSE)&amp;": "&amp;INDEX(INDIRECT("'"&amp;B961&amp;"'!5:5"), MATCH(C961,INDIRECT("'"&amp;B961&amp;"'!6:6"),0)),"not available, please double-check your entries in C0010 and C0020"))</f>
        <v/>
      </c>
    </row>
    <row r="962" spans="1:6" ht="52.5" customHeight="1">
      <c r="A962" s="1" t="s">
        <v>146</v>
      </c>
      <c r="B962" s="97"/>
      <c r="C962" s="97"/>
      <c r="D962" s="97"/>
      <c r="E962" s="96"/>
      <c r="F962" s="104" t="str">
        <f ca="1">IF(OR(B962="",C962=""),"",IFERROR(VLOOKUP(B962,DataQualityDashboard!B:K,3,FALSE)&amp;": "&amp;INDEX(INDIRECT("'"&amp;B962&amp;"'!5:5"), MATCH(C962,INDIRECT("'"&amp;B962&amp;"'!6:6"),0)),"not available, please double-check your entries in C0010 and C0020"))</f>
        <v/>
      </c>
    </row>
    <row r="963" spans="1:6" ht="52.5" customHeight="1">
      <c r="A963" s="1" t="s">
        <v>146</v>
      </c>
      <c r="B963" s="97"/>
      <c r="C963" s="97"/>
      <c r="D963" s="97"/>
      <c r="E963" s="96"/>
      <c r="F963" s="104" t="str">
        <f ca="1">IF(OR(B963="",C963=""),"",IFERROR(VLOOKUP(B963,DataQualityDashboard!B:K,3,FALSE)&amp;": "&amp;INDEX(INDIRECT("'"&amp;B963&amp;"'!5:5"), MATCH(C963,INDIRECT("'"&amp;B963&amp;"'!6:6"),0)),"not available, please double-check your entries in C0010 and C0020"))</f>
        <v/>
      </c>
    </row>
    <row r="964" spans="1:6" ht="52.5" customHeight="1">
      <c r="A964" s="1" t="s">
        <v>146</v>
      </c>
      <c r="B964" s="97"/>
      <c r="C964" s="97"/>
      <c r="D964" s="97"/>
      <c r="E964" s="96"/>
      <c r="F964" s="104" t="str">
        <f ca="1">IF(OR(B964="",C964=""),"",IFERROR(VLOOKUP(B964,DataQualityDashboard!B:K,3,FALSE)&amp;": "&amp;INDEX(INDIRECT("'"&amp;B964&amp;"'!5:5"), MATCH(C964,INDIRECT("'"&amp;B964&amp;"'!6:6"),0)),"not available, please double-check your entries in C0010 and C0020"))</f>
        <v/>
      </c>
    </row>
    <row r="965" spans="1:6" ht="52.5" customHeight="1">
      <c r="A965" s="1" t="s">
        <v>146</v>
      </c>
      <c r="B965" s="97"/>
      <c r="C965" s="97"/>
      <c r="D965" s="97"/>
      <c r="E965" s="96"/>
      <c r="F965" s="104" t="str">
        <f ca="1">IF(OR(B965="",C965=""),"",IFERROR(VLOOKUP(B965,DataQualityDashboard!B:K,3,FALSE)&amp;": "&amp;INDEX(INDIRECT("'"&amp;B965&amp;"'!5:5"), MATCH(C965,INDIRECT("'"&amp;B965&amp;"'!6:6"),0)),"not available, please double-check your entries in C0010 and C0020"))</f>
        <v/>
      </c>
    </row>
    <row r="966" spans="1:6" ht="52.5" customHeight="1">
      <c r="A966" s="1" t="s">
        <v>146</v>
      </c>
      <c r="B966" s="97"/>
      <c r="C966" s="97"/>
      <c r="D966" s="97"/>
      <c r="E966" s="96"/>
      <c r="F966" s="104" t="str">
        <f ca="1">IF(OR(B966="",C966=""),"",IFERROR(VLOOKUP(B966,DataQualityDashboard!B:K,3,FALSE)&amp;": "&amp;INDEX(INDIRECT("'"&amp;B966&amp;"'!5:5"), MATCH(C966,INDIRECT("'"&amp;B966&amp;"'!6:6"),0)),"not available, please double-check your entries in C0010 and C0020"))</f>
        <v/>
      </c>
    </row>
    <row r="967" spans="1:6" ht="52.5" customHeight="1">
      <c r="A967" s="1" t="s">
        <v>146</v>
      </c>
      <c r="B967" s="97"/>
      <c r="C967" s="97"/>
      <c r="D967" s="97"/>
      <c r="E967" s="96"/>
      <c r="F967" s="104" t="str">
        <f ca="1">IF(OR(B967="",C967=""),"",IFERROR(VLOOKUP(B967,DataQualityDashboard!B:K,3,FALSE)&amp;": "&amp;INDEX(INDIRECT("'"&amp;B967&amp;"'!5:5"), MATCH(C967,INDIRECT("'"&amp;B967&amp;"'!6:6"),0)),"not available, please double-check your entries in C0010 and C0020"))</f>
        <v/>
      </c>
    </row>
    <row r="968" spans="1:6" ht="52.5" customHeight="1">
      <c r="A968" s="1" t="s">
        <v>146</v>
      </c>
      <c r="B968" s="97"/>
      <c r="C968" s="97"/>
      <c r="D968" s="97"/>
      <c r="E968" s="96"/>
      <c r="F968" s="104" t="str">
        <f ca="1">IF(OR(B968="",C968=""),"",IFERROR(VLOOKUP(B968,DataQualityDashboard!B:K,3,FALSE)&amp;": "&amp;INDEX(INDIRECT("'"&amp;B968&amp;"'!5:5"), MATCH(C968,INDIRECT("'"&amp;B968&amp;"'!6:6"),0)),"not available, please double-check your entries in C0010 and C0020"))</f>
        <v/>
      </c>
    </row>
    <row r="969" spans="1:6" ht="52.5" customHeight="1">
      <c r="A969" s="1" t="s">
        <v>146</v>
      </c>
      <c r="B969" s="97"/>
      <c r="C969" s="97"/>
      <c r="D969" s="97"/>
      <c r="E969" s="96"/>
      <c r="F969" s="104" t="str">
        <f ca="1">IF(OR(B969="",C969=""),"",IFERROR(VLOOKUP(B969,DataQualityDashboard!B:K,3,FALSE)&amp;": "&amp;INDEX(INDIRECT("'"&amp;B969&amp;"'!5:5"), MATCH(C969,INDIRECT("'"&amp;B969&amp;"'!6:6"),0)),"not available, please double-check your entries in C0010 and C0020"))</f>
        <v/>
      </c>
    </row>
    <row r="970" spans="1:6" ht="52.5" customHeight="1">
      <c r="A970" s="1" t="s">
        <v>146</v>
      </c>
      <c r="B970" s="97"/>
      <c r="C970" s="97"/>
      <c r="D970" s="97"/>
      <c r="E970" s="96"/>
      <c r="F970" s="104" t="str">
        <f ca="1">IF(OR(B970="",C970=""),"",IFERROR(VLOOKUP(B970,DataQualityDashboard!B:K,3,FALSE)&amp;": "&amp;INDEX(INDIRECT("'"&amp;B970&amp;"'!5:5"), MATCH(C970,INDIRECT("'"&amp;B970&amp;"'!6:6"),0)),"not available, please double-check your entries in C0010 and C0020"))</f>
        <v/>
      </c>
    </row>
    <row r="971" spans="1:6" ht="52.5" customHeight="1">
      <c r="A971" s="1" t="s">
        <v>146</v>
      </c>
      <c r="B971" s="97"/>
      <c r="C971" s="97"/>
      <c r="D971" s="97"/>
      <c r="E971" s="96"/>
      <c r="F971" s="104" t="str">
        <f ca="1">IF(OR(B971="",C971=""),"",IFERROR(VLOOKUP(B971,DataQualityDashboard!B:K,3,FALSE)&amp;": "&amp;INDEX(INDIRECT("'"&amp;B971&amp;"'!5:5"), MATCH(C971,INDIRECT("'"&amp;B971&amp;"'!6:6"),0)),"not available, please double-check your entries in C0010 and C0020"))</f>
        <v/>
      </c>
    </row>
    <row r="972" spans="1:6" ht="52.5" customHeight="1">
      <c r="A972" s="1" t="s">
        <v>146</v>
      </c>
      <c r="B972" s="97"/>
      <c r="C972" s="97"/>
      <c r="D972" s="97"/>
      <c r="E972" s="96"/>
      <c r="F972" s="104" t="str">
        <f ca="1">IF(OR(B972="",C972=""),"",IFERROR(VLOOKUP(B972,DataQualityDashboard!B:K,3,FALSE)&amp;": "&amp;INDEX(INDIRECT("'"&amp;B972&amp;"'!5:5"), MATCH(C972,INDIRECT("'"&amp;B972&amp;"'!6:6"),0)),"not available, please double-check your entries in C0010 and C0020"))</f>
        <v/>
      </c>
    </row>
    <row r="973" spans="1:6" ht="52.5" customHeight="1">
      <c r="A973" s="1" t="s">
        <v>146</v>
      </c>
      <c r="B973" s="97"/>
      <c r="C973" s="97"/>
      <c r="D973" s="97"/>
      <c r="E973" s="96"/>
      <c r="F973" s="104" t="str">
        <f ca="1">IF(OR(B973="",C973=""),"",IFERROR(VLOOKUP(B973,DataQualityDashboard!B:K,3,FALSE)&amp;": "&amp;INDEX(INDIRECT("'"&amp;B973&amp;"'!5:5"), MATCH(C973,INDIRECT("'"&amp;B973&amp;"'!6:6"),0)),"not available, please double-check your entries in C0010 and C0020"))</f>
        <v/>
      </c>
    </row>
    <row r="974" spans="1:6" ht="52.5" customHeight="1">
      <c r="A974" s="1" t="s">
        <v>146</v>
      </c>
      <c r="B974" s="97"/>
      <c r="C974" s="97"/>
      <c r="D974" s="97"/>
      <c r="E974" s="96"/>
      <c r="F974" s="104" t="str">
        <f ca="1">IF(OR(B974="",C974=""),"",IFERROR(VLOOKUP(B974,DataQualityDashboard!B:K,3,FALSE)&amp;": "&amp;INDEX(INDIRECT("'"&amp;B974&amp;"'!5:5"), MATCH(C974,INDIRECT("'"&amp;B974&amp;"'!6:6"),0)),"not available, please double-check your entries in C0010 and C0020"))</f>
        <v/>
      </c>
    </row>
    <row r="975" spans="1:6" ht="52.5" customHeight="1">
      <c r="A975" s="1" t="s">
        <v>146</v>
      </c>
      <c r="B975" s="97"/>
      <c r="C975" s="97"/>
      <c r="D975" s="97"/>
      <c r="E975" s="96"/>
      <c r="F975" s="104" t="str">
        <f ca="1">IF(OR(B975="",C975=""),"",IFERROR(VLOOKUP(B975,DataQualityDashboard!B:K,3,FALSE)&amp;": "&amp;INDEX(INDIRECT("'"&amp;B975&amp;"'!5:5"), MATCH(C975,INDIRECT("'"&amp;B975&amp;"'!6:6"),0)),"not available, please double-check your entries in C0010 and C0020"))</f>
        <v/>
      </c>
    </row>
    <row r="976" spans="1:6" ht="52.5" customHeight="1">
      <c r="A976" s="1" t="s">
        <v>146</v>
      </c>
      <c r="B976" s="97"/>
      <c r="C976" s="97"/>
      <c r="D976" s="97"/>
      <c r="E976" s="96"/>
      <c r="F976" s="104" t="str">
        <f ca="1">IF(OR(B976="",C976=""),"",IFERROR(VLOOKUP(B976,DataQualityDashboard!B:K,3,FALSE)&amp;": "&amp;INDEX(INDIRECT("'"&amp;B976&amp;"'!5:5"), MATCH(C976,INDIRECT("'"&amp;B976&amp;"'!6:6"),0)),"not available, please double-check your entries in C0010 and C0020"))</f>
        <v/>
      </c>
    </row>
    <row r="977" spans="1:6" ht="52.5" customHeight="1">
      <c r="A977" s="1" t="s">
        <v>146</v>
      </c>
      <c r="B977" s="97"/>
      <c r="C977" s="97"/>
      <c r="D977" s="97"/>
      <c r="E977" s="96"/>
      <c r="F977" s="104" t="str">
        <f ca="1">IF(OR(B977="",C977=""),"",IFERROR(VLOOKUP(B977,DataQualityDashboard!B:K,3,FALSE)&amp;": "&amp;INDEX(INDIRECT("'"&amp;B977&amp;"'!5:5"), MATCH(C977,INDIRECT("'"&amp;B977&amp;"'!6:6"),0)),"not available, please double-check your entries in C0010 and C0020"))</f>
        <v/>
      </c>
    </row>
    <row r="978" spans="1:6" ht="52.5" customHeight="1">
      <c r="A978" s="1" t="s">
        <v>146</v>
      </c>
      <c r="B978" s="97"/>
      <c r="C978" s="97"/>
      <c r="D978" s="97"/>
      <c r="E978" s="96"/>
      <c r="F978" s="104" t="str">
        <f ca="1">IF(OR(B978="",C978=""),"",IFERROR(VLOOKUP(B978,DataQualityDashboard!B:K,3,FALSE)&amp;": "&amp;INDEX(INDIRECT("'"&amp;B978&amp;"'!5:5"), MATCH(C978,INDIRECT("'"&amp;B978&amp;"'!6:6"),0)),"not available, please double-check your entries in C0010 and C0020"))</f>
        <v/>
      </c>
    </row>
    <row r="979" spans="1:6" ht="52.5" customHeight="1">
      <c r="A979" s="1" t="s">
        <v>146</v>
      </c>
      <c r="B979" s="97"/>
      <c r="C979" s="97"/>
      <c r="D979" s="97"/>
      <c r="E979" s="96"/>
      <c r="F979" s="104" t="str">
        <f ca="1">IF(OR(B979="",C979=""),"",IFERROR(VLOOKUP(B979,DataQualityDashboard!B:K,3,FALSE)&amp;": "&amp;INDEX(INDIRECT("'"&amp;B979&amp;"'!5:5"), MATCH(C979,INDIRECT("'"&amp;B979&amp;"'!6:6"),0)),"not available, please double-check your entries in C0010 and C0020"))</f>
        <v/>
      </c>
    </row>
    <row r="980" spans="1:6" ht="52.5" customHeight="1">
      <c r="A980" s="1" t="s">
        <v>146</v>
      </c>
      <c r="B980" s="97"/>
      <c r="C980" s="97"/>
      <c r="D980" s="97"/>
      <c r="E980" s="96"/>
      <c r="F980" s="104" t="str">
        <f ca="1">IF(OR(B980="",C980=""),"",IFERROR(VLOOKUP(B980,DataQualityDashboard!B:K,3,FALSE)&amp;": "&amp;INDEX(INDIRECT("'"&amp;B980&amp;"'!5:5"), MATCH(C980,INDIRECT("'"&amp;B980&amp;"'!6:6"),0)),"not available, please double-check your entries in C0010 and C0020"))</f>
        <v/>
      </c>
    </row>
    <row r="981" spans="1:6" ht="52.5" customHeight="1">
      <c r="A981" s="1" t="s">
        <v>146</v>
      </c>
      <c r="B981" s="97"/>
      <c r="C981" s="97"/>
      <c r="D981" s="97"/>
      <c r="E981" s="96"/>
      <c r="F981" s="104" t="str">
        <f ca="1">IF(OR(B981="",C981=""),"",IFERROR(VLOOKUP(B981,DataQualityDashboard!B:K,3,FALSE)&amp;": "&amp;INDEX(INDIRECT("'"&amp;B981&amp;"'!5:5"), MATCH(C981,INDIRECT("'"&amp;B981&amp;"'!6:6"),0)),"not available, please double-check your entries in C0010 and C0020"))</f>
        <v/>
      </c>
    </row>
    <row r="982" spans="1:6" ht="52.5" customHeight="1">
      <c r="A982" s="1" t="s">
        <v>146</v>
      </c>
      <c r="B982" s="97"/>
      <c r="C982" s="97"/>
      <c r="D982" s="97"/>
      <c r="E982" s="96"/>
      <c r="F982" s="104" t="str">
        <f ca="1">IF(OR(B982="",C982=""),"",IFERROR(VLOOKUP(B982,DataQualityDashboard!B:K,3,FALSE)&amp;": "&amp;INDEX(INDIRECT("'"&amp;B982&amp;"'!5:5"), MATCH(C982,INDIRECT("'"&amp;B982&amp;"'!6:6"),0)),"not available, please double-check your entries in C0010 and C0020"))</f>
        <v/>
      </c>
    </row>
    <row r="983" spans="1:6" ht="52.5" customHeight="1">
      <c r="A983" s="1" t="s">
        <v>146</v>
      </c>
      <c r="B983" s="97"/>
      <c r="C983" s="97"/>
      <c r="D983" s="97"/>
      <c r="E983" s="96"/>
      <c r="F983" s="104" t="str">
        <f ca="1">IF(OR(B983="",C983=""),"",IFERROR(VLOOKUP(B983,DataQualityDashboard!B:K,3,FALSE)&amp;": "&amp;INDEX(INDIRECT("'"&amp;B983&amp;"'!5:5"), MATCH(C983,INDIRECT("'"&amp;B983&amp;"'!6:6"),0)),"not available, please double-check your entries in C0010 and C0020"))</f>
        <v/>
      </c>
    </row>
    <row r="984" spans="1:6" ht="52.5" customHeight="1">
      <c r="A984" s="1" t="s">
        <v>146</v>
      </c>
      <c r="B984" s="97"/>
      <c r="C984" s="97"/>
      <c r="D984" s="97"/>
      <c r="E984" s="96"/>
      <c r="F984" s="104" t="str">
        <f ca="1">IF(OR(B984="",C984=""),"",IFERROR(VLOOKUP(B984,DataQualityDashboard!B:K,3,FALSE)&amp;": "&amp;INDEX(INDIRECT("'"&amp;B984&amp;"'!5:5"), MATCH(C984,INDIRECT("'"&amp;B984&amp;"'!6:6"),0)),"not available, please double-check your entries in C0010 and C0020"))</f>
        <v/>
      </c>
    </row>
    <row r="985" spans="1:6" ht="52.5" customHeight="1">
      <c r="A985" s="1" t="s">
        <v>146</v>
      </c>
      <c r="B985" s="97"/>
      <c r="C985" s="97"/>
      <c r="D985" s="97"/>
      <c r="E985" s="96"/>
      <c r="F985" s="104" t="str">
        <f ca="1">IF(OR(B985="",C985=""),"",IFERROR(VLOOKUP(B985,DataQualityDashboard!B:K,3,FALSE)&amp;": "&amp;INDEX(INDIRECT("'"&amp;B985&amp;"'!5:5"), MATCH(C985,INDIRECT("'"&amp;B985&amp;"'!6:6"),0)),"not available, please double-check your entries in C0010 and C0020"))</f>
        <v/>
      </c>
    </row>
    <row r="986" spans="1:6" ht="52.5" customHeight="1">
      <c r="A986" s="1" t="s">
        <v>146</v>
      </c>
      <c r="B986" s="97"/>
      <c r="C986" s="97"/>
      <c r="D986" s="97"/>
      <c r="E986" s="96"/>
      <c r="F986" s="104" t="str">
        <f ca="1">IF(OR(B986="",C986=""),"",IFERROR(VLOOKUP(B986,DataQualityDashboard!B:K,3,FALSE)&amp;": "&amp;INDEX(INDIRECT("'"&amp;B986&amp;"'!5:5"), MATCH(C986,INDIRECT("'"&amp;B986&amp;"'!6:6"),0)),"not available, please double-check your entries in C0010 and C0020"))</f>
        <v/>
      </c>
    </row>
    <row r="987" spans="1:6" ht="52.5" customHeight="1">
      <c r="A987" s="1" t="s">
        <v>146</v>
      </c>
      <c r="B987" s="97"/>
      <c r="C987" s="97"/>
      <c r="D987" s="97"/>
      <c r="E987" s="96"/>
      <c r="F987" s="104" t="str">
        <f ca="1">IF(OR(B987="",C987=""),"",IFERROR(VLOOKUP(B987,DataQualityDashboard!B:K,3,FALSE)&amp;": "&amp;INDEX(INDIRECT("'"&amp;B987&amp;"'!5:5"), MATCH(C987,INDIRECT("'"&amp;B987&amp;"'!6:6"),0)),"not available, please double-check your entries in C0010 and C0020"))</f>
        <v/>
      </c>
    </row>
    <row r="988" spans="1:6" ht="52.5" customHeight="1">
      <c r="A988" s="1" t="s">
        <v>146</v>
      </c>
      <c r="B988" s="97"/>
      <c r="C988" s="97"/>
      <c r="D988" s="97"/>
      <c r="E988" s="96"/>
      <c r="F988" s="104" t="str">
        <f ca="1">IF(OR(B988="",C988=""),"",IFERROR(VLOOKUP(B988,DataQualityDashboard!B:K,3,FALSE)&amp;": "&amp;INDEX(INDIRECT("'"&amp;B988&amp;"'!5:5"), MATCH(C988,INDIRECT("'"&amp;B988&amp;"'!6:6"),0)),"not available, please double-check your entries in C0010 and C0020"))</f>
        <v/>
      </c>
    </row>
    <row r="989" spans="1:6" ht="52.5" customHeight="1">
      <c r="A989" s="1" t="s">
        <v>146</v>
      </c>
      <c r="B989" s="97"/>
      <c r="C989" s="97"/>
      <c r="D989" s="97"/>
      <c r="E989" s="96"/>
      <c r="F989" s="104" t="str">
        <f ca="1">IF(OR(B989="",C989=""),"",IFERROR(VLOOKUP(B989,DataQualityDashboard!B:K,3,FALSE)&amp;": "&amp;INDEX(INDIRECT("'"&amp;B989&amp;"'!5:5"), MATCH(C989,INDIRECT("'"&amp;B989&amp;"'!6:6"),0)),"not available, please double-check your entries in C0010 and C0020"))</f>
        <v/>
      </c>
    </row>
    <row r="990" spans="1:6" ht="52.5" customHeight="1">
      <c r="A990" s="1" t="s">
        <v>146</v>
      </c>
      <c r="B990" s="97"/>
      <c r="C990" s="97"/>
      <c r="D990" s="97"/>
      <c r="E990" s="96"/>
      <c r="F990" s="104" t="str">
        <f ca="1">IF(OR(B990="",C990=""),"",IFERROR(VLOOKUP(B990,DataQualityDashboard!B:K,3,FALSE)&amp;": "&amp;INDEX(INDIRECT("'"&amp;B990&amp;"'!5:5"), MATCH(C990,INDIRECT("'"&amp;B990&amp;"'!6:6"),0)),"not available, please double-check your entries in C0010 and C0020"))</f>
        <v/>
      </c>
    </row>
    <row r="991" spans="1:6" ht="52.5" customHeight="1">
      <c r="A991" s="1" t="s">
        <v>146</v>
      </c>
      <c r="B991" s="97"/>
      <c r="C991" s="97"/>
      <c r="D991" s="97"/>
      <c r="E991" s="96"/>
      <c r="F991" s="104" t="str">
        <f ca="1">IF(OR(B991="",C991=""),"",IFERROR(VLOOKUP(B991,DataQualityDashboard!B:K,3,FALSE)&amp;": "&amp;INDEX(INDIRECT("'"&amp;B991&amp;"'!5:5"), MATCH(C991,INDIRECT("'"&amp;B991&amp;"'!6:6"),0)),"not available, please double-check your entries in C0010 and C0020"))</f>
        <v/>
      </c>
    </row>
    <row r="992" spans="1:6" ht="52.5" customHeight="1">
      <c r="A992" s="1" t="s">
        <v>146</v>
      </c>
      <c r="B992" s="97"/>
      <c r="C992" s="97"/>
      <c r="D992" s="97"/>
      <c r="E992" s="96"/>
      <c r="F992" s="104" t="str">
        <f ca="1">IF(OR(B992="",C992=""),"",IFERROR(VLOOKUP(B992,DataQualityDashboard!B:K,3,FALSE)&amp;": "&amp;INDEX(INDIRECT("'"&amp;B992&amp;"'!5:5"), MATCH(C992,INDIRECT("'"&amp;B992&amp;"'!6:6"),0)),"not available, please double-check your entries in C0010 and C0020"))</f>
        <v/>
      </c>
    </row>
    <row r="993" spans="1:6" ht="52.5" customHeight="1">
      <c r="A993" s="1" t="s">
        <v>146</v>
      </c>
      <c r="B993" s="97"/>
      <c r="C993" s="97"/>
      <c r="D993" s="97"/>
      <c r="E993" s="96"/>
      <c r="F993" s="104" t="str">
        <f ca="1">IF(OR(B993="",C993=""),"",IFERROR(VLOOKUP(B993,DataQualityDashboard!B:K,3,FALSE)&amp;": "&amp;INDEX(INDIRECT("'"&amp;B993&amp;"'!5:5"), MATCH(C993,INDIRECT("'"&amp;B993&amp;"'!6:6"),0)),"not available, please double-check your entries in C0010 and C0020"))</f>
        <v/>
      </c>
    </row>
    <row r="994" spans="1:6" ht="52.5" customHeight="1">
      <c r="A994" s="1" t="s">
        <v>146</v>
      </c>
      <c r="B994" s="97"/>
      <c r="C994" s="97"/>
      <c r="D994" s="97"/>
      <c r="E994" s="96"/>
      <c r="F994" s="104" t="str">
        <f ca="1">IF(OR(B994="",C994=""),"",IFERROR(VLOOKUP(B994,DataQualityDashboard!B:K,3,FALSE)&amp;": "&amp;INDEX(INDIRECT("'"&amp;B994&amp;"'!5:5"), MATCH(C994,INDIRECT("'"&amp;B994&amp;"'!6:6"),0)),"not available, please double-check your entries in C0010 and C0020"))</f>
        <v/>
      </c>
    </row>
    <row r="995" spans="1:6" ht="52.5" customHeight="1">
      <c r="A995" s="1" t="s">
        <v>146</v>
      </c>
      <c r="B995" s="97"/>
      <c r="C995" s="97"/>
      <c r="D995" s="97"/>
      <c r="E995" s="96"/>
      <c r="F995" s="104" t="str">
        <f ca="1">IF(OR(B995="",C995=""),"",IFERROR(VLOOKUP(B995,DataQualityDashboard!B:K,3,FALSE)&amp;": "&amp;INDEX(INDIRECT("'"&amp;B995&amp;"'!5:5"), MATCH(C995,INDIRECT("'"&amp;B995&amp;"'!6:6"),0)),"not available, please double-check your entries in C0010 and C0020"))</f>
        <v/>
      </c>
    </row>
    <row r="996" spans="1:6" ht="52.5" customHeight="1">
      <c r="A996" s="1" t="s">
        <v>146</v>
      </c>
      <c r="B996" s="97"/>
      <c r="C996" s="97"/>
      <c r="D996" s="97"/>
      <c r="E996" s="96"/>
      <c r="F996" s="104" t="str">
        <f ca="1">IF(OR(B996="",C996=""),"",IFERROR(VLOOKUP(B996,DataQualityDashboard!B:K,3,FALSE)&amp;": "&amp;INDEX(INDIRECT("'"&amp;B996&amp;"'!5:5"), MATCH(C996,INDIRECT("'"&amp;B996&amp;"'!6:6"),0)),"not available, please double-check your entries in C0010 and C0020"))</f>
        <v/>
      </c>
    </row>
    <row r="997" spans="1:6" ht="52.5" customHeight="1">
      <c r="A997" s="1" t="s">
        <v>146</v>
      </c>
      <c r="B997" s="97"/>
      <c r="C997" s="97"/>
      <c r="D997" s="97"/>
      <c r="E997" s="96"/>
      <c r="F997" s="104" t="str">
        <f ca="1">IF(OR(B997="",C997=""),"",IFERROR(VLOOKUP(B997,DataQualityDashboard!B:K,3,FALSE)&amp;": "&amp;INDEX(INDIRECT("'"&amp;B997&amp;"'!5:5"), MATCH(C997,INDIRECT("'"&amp;B997&amp;"'!6:6"),0)),"not available, please double-check your entries in C0010 and C0020"))</f>
        <v/>
      </c>
    </row>
    <row r="998" spans="1:6" ht="52.5" customHeight="1">
      <c r="A998" s="1" t="s">
        <v>146</v>
      </c>
      <c r="B998" s="97"/>
      <c r="C998" s="97"/>
      <c r="D998" s="97"/>
      <c r="E998" s="96"/>
      <c r="F998" s="104" t="str">
        <f ca="1">IF(OR(B998="",C998=""),"",IFERROR(VLOOKUP(B998,DataQualityDashboard!B:K,3,FALSE)&amp;": "&amp;INDEX(INDIRECT("'"&amp;B998&amp;"'!5:5"), MATCH(C998,INDIRECT("'"&amp;B998&amp;"'!6:6"),0)),"not available, please double-check your entries in C0010 and C0020"))</f>
        <v/>
      </c>
    </row>
    <row r="999" spans="1:6" ht="52.5" customHeight="1">
      <c r="A999" s="1" t="s">
        <v>146</v>
      </c>
      <c r="B999" s="97"/>
      <c r="C999" s="97"/>
      <c r="D999" s="97"/>
      <c r="E999" s="96"/>
      <c r="F999" s="104" t="str">
        <f ca="1">IF(OR(B999="",C999=""),"",IFERROR(VLOOKUP(B999,DataQualityDashboard!B:K,3,FALSE)&amp;": "&amp;INDEX(INDIRECT("'"&amp;B999&amp;"'!5:5"), MATCH(C999,INDIRECT("'"&amp;B999&amp;"'!6:6"),0)),"not available, please double-check your entries in C0010 and C0020"))</f>
        <v/>
      </c>
    </row>
    <row r="1000" spans="1:6" ht="52.5" customHeight="1">
      <c r="A1000" s="1" t="s">
        <v>146</v>
      </c>
      <c r="B1000" s="97"/>
      <c r="C1000" s="97"/>
      <c r="D1000" s="97"/>
      <c r="E1000" s="96"/>
      <c r="F1000" s="104" t="str">
        <f ca="1">IF(OR(B1000="",C1000=""),"",IFERROR(VLOOKUP(B1000,DataQualityDashboard!B:K,3,FALSE)&amp;": "&amp;INDEX(INDIRECT("'"&amp;B1000&amp;"'!5:5"), MATCH(C1000,INDIRECT("'"&amp;B1000&amp;"'!6:6"),0)),"not available, please double-check your entries in C0010 and C0020"))</f>
        <v/>
      </c>
    </row>
  </sheetData>
  <sheetProtection algorithmName="SHA-512" hashValue="t3RCCTFL958srEqEyfrLNjsvx+ETojqQJNtqoK9HtNW3bEja6GMGTshwvZW7MgAQBdx7LKGn56us7OjyVJ0cnA==" saltValue="kYPl9cafsyUfCKfcJ8aQvg==" spinCount="100000" sheet="1" objects="1" scenarios="1" formatColumns="0" formatRows="0" autoFilter="0"/>
  <mergeCells count="5">
    <mergeCell ref="B1:D1"/>
    <mergeCell ref="B4:E4"/>
    <mergeCell ref="A2:A3"/>
    <mergeCell ref="F4:F10"/>
    <mergeCell ref="C2:F2"/>
  </mergeCells>
  <phoneticPr fontId="4" type="noConversion"/>
  <conditionalFormatting sqref="B10:E10">
    <cfRule type="expression" dxfId="82" priority="4">
      <formula>ISNUMBER(SEARCH("error",B10))</formula>
    </cfRule>
  </conditionalFormatting>
  <conditionalFormatting sqref="F1 F3:F1048576">
    <cfRule type="containsText" dxfId="81" priority="1" operator="containsText" text="not available, please double-check">
      <formula>NOT(ISERROR(SEARCH("not available, please double-check",F1)))</formula>
    </cfRule>
  </conditionalFormatting>
  <conditionalFormatting sqref="F11:F1000">
    <cfRule type="expression" dxfId="80" priority="2">
      <formula>ISNUMBER(SEARCH("error",F11))</formula>
    </cfRule>
  </conditionalFormatting>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560CAC31-DFB5-451D-A228-A4C8840FF9C1}">
          <x14:formula1>
            <xm:f>Lists!$AG$2:$AG$30</xm:f>
          </x14:formula1>
          <xm:sqref>C11:C1000</xm:sqref>
        </x14:dataValidation>
        <x14:dataValidation type="list" allowBlank="1" showInputMessage="1" showErrorMessage="1" xr:uid="{50602E5B-3793-4EA0-A903-188A9EFA7568}">
          <x14:formula1>
            <xm:f>Lists!$U$2:$U$251</xm:f>
          </x14:formula1>
          <xm:sqref>D11:D1000</xm:sqref>
        </x14:dataValidation>
        <x14:dataValidation type="list" allowBlank="1" showInputMessage="1" showErrorMessage="1" xr:uid="{649B700E-A55A-4547-8A8D-5CAD5C71A77D}">
          <x14:formula1>
            <xm:f>Lists!$AC$2:$AC$33</xm:f>
          </x14:formula1>
          <xm:sqref>B11:B1000</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34A1A-00AA-4C9E-8B16-178B4C81A4A6}">
  <sheetPr codeName="Sheet36"/>
  <dimension ref="A1:CV14"/>
  <sheetViews>
    <sheetView zoomScale="80" zoomScaleNormal="80" workbookViewId="0">
      <selection activeCell="B11" sqref="B11"/>
    </sheetView>
  </sheetViews>
  <sheetFormatPr defaultColWidth="15.453125" defaultRowHeight="14.5"/>
  <cols>
    <col min="1" max="1" width="21.54296875" style="54" customWidth="1"/>
    <col min="2" max="2" width="27.7265625" style="12" customWidth="1"/>
    <col min="3" max="3" width="34.1796875" style="93" bestFit="1" customWidth="1"/>
    <col min="4" max="4" width="31.54296875" style="93" bestFit="1" customWidth="1"/>
    <col min="5" max="5" width="30" style="12" bestFit="1" customWidth="1"/>
    <col min="6" max="7" width="27.7265625" style="12" customWidth="1"/>
    <col min="8" max="8" width="30.453125" style="12" bestFit="1" customWidth="1"/>
    <col min="9" max="16384" width="15.453125" style="12"/>
  </cols>
  <sheetData>
    <row r="1" spans="1:100" s="54" customFormat="1" ht="2.25" customHeight="1">
      <c r="A1" s="51"/>
      <c r="C1" s="128"/>
      <c r="D1" s="12"/>
      <c r="E1" s="12"/>
      <c r="F1" s="12"/>
    </row>
    <row r="2" spans="1:100" ht="75.75" customHeight="1">
      <c r="A2" s="170" t="s">
        <v>74</v>
      </c>
      <c r="B2" s="55" t="s">
        <v>414</v>
      </c>
      <c r="C2" s="177" t="s">
        <v>68</v>
      </c>
      <c r="D2" s="182"/>
      <c r="E2" s="177"/>
      <c r="F2" s="182"/>
      <c r="G2" s="177"/>
      <c r="H2" s="182"/>
    </row>
    <row r="3" spans="1:100" s="57" customFormat="1" ht="76.5" customHeight="1">
      <c r="A3" s="170"/>
      <c r="B3" s="136"/>
    </row>
    <row r="4" spans="1:100" s="54" customFormat="1" ht="24" customHeight="1">
      <c r="A4" s="58" t="s">
        <v>76</v>
      </c>
      <c r="B4" s="174" t="s">
        <v>68</v>
      </c>
      <c r="C4" s="174"/>
      <c r="D4" s="174"/>
      <c r="E4" s="174"/>
      <c r="F4" s="174"/>
      <c r="G4" s="175"/>
      <c r="H4" s="176"/>
    </row>
    <row r="5" spans="1:100" s="13" customFormat="1" ht="78.75" customHeight="1">
      <c r="A5" s="3" t="s">
        <v>80</v>
      </c>
      <c r="B5" s="109" t="s">
        <v>415</v>
      </c>
      <c r="C5" s="109" t="s">
        <v>416</v>
      </c>
      <c r="D5" s="109" t="s">
        <v>417</v>
      </c>
      <c r="E5" s="109" t="s">
        <v>418</v>
      </c>
      <c r="F5" s="109" t="s">
        <v>419</v>
      </c>
      <c r="G5" s="110" t="s">
        <v>420</v>
      </c>
      <c r="H5" s="114" t="s">
        <v>421</v>
      </c>
    </row>
    <row r="6" spans="1:100" ht="21" customHeight="1">
      <c r="A6" s="3" t="s">
        <v>107</v>
      </c>
      <c r="B6" s="68" t="s">
        <v>108</v>
      </c>
      <c r="C6" s="68" t="s">
        <v>109</v>
      </c>
      <c r="D6" s="68" t="s">
        <v>110</v>
      </c>
      <c r="E6" s="68" t="s">
        <v>111</v>
      </c>
      <c r="F6" s="68" t="s">
        <v>112</v>
      </c>
      <c r="G6" s="70" t="s">
        <v>113</v>
      </c>
      <c r="H6" s="125" t="s">
        <v>114</v>
      </c>
    </row>
    <row r="7" spans="1:100" s="14" customFormat="1" ht="15" customHeight="1">
      <c r="A7" s="3" t="s">
        <v>137</v>
      </c>
      <c r="B7" s="76" t="s">
        <v>176</v>
      </c>
      <c r="C7" s="76" t="s">
        <v>176</v>
      </c>
      <c r="D7" s="76" t="s">
        <v>176</v>
      </c>
      <c r="E7" s="76" t="s">
        <v>176</v>
      </c>
      <c r="F7" s="76" t="s">
        <v>176</v>
      </c>
      <c r="G7" s="77" t="s">
        <v>177</v>
      </c>
      <c r="H7" s="81" t="s">
        <v>177</v>
      </c>
    </row>
    <row r="8" spans="1:100" ht="15" customHeight="1">
      <c r="A8" s="3" t="s">
        <v>138</v>
      </c>
      <c r="B8" s="76" t="s">
        <v>178</v>
      </c>
      <c r="C8" s="76" t="s">
        <v>178</v>
      </c>
      <c r="D8" s="76" t="s">
        <v>178</v>
      </c>
      <c r="E8" s="76" t="s">
        <v>178</v>
      </c>
      <c r="F8" s="76" t="s">
        <v>178</v>
      </c>
      <c r="G8" s="77" t="s">
        <v>178</v>
      </c>
      <c r="H8" s="81" t="s">
        <v>178</v>
      </c>
    </row>
    <row r="9" spans="1:100" ht="20.149999999999999" customHeight="1">
      <c r="A9" s="7" t="s">
        <v>144</v>
      </c>
      <c r="B9" s="76"/>
      <c r="C9" s="76"/>
      <c r="D9" s="76"/>
      <c r="E9" s="76"/>
      <c r="F9" s="76"/>
      <c r="G9" s="76"/>
      <c r="H9" s="77"/>
      <c r="I9" s="13"/>
    </row>
    <row r="10" spans="1:100" s="13" customFormat="1" ht="98.25" customHeight="1">
      <c r="A10" s="3" t="s">
        <v>145</v>
      </c>
      <c r="B10" s="83" t="str">
        <f ca="1">IFERROR(LOOKUP(2, 1/((Validations_ext!$B$2:$B$1922=$B$2)*(Validations_ext!$C$2:$C$1922=$B6)), Validations_ext!$J$2:$J$1922), "OK")</f>
        <v>OK</v>
      </c>
      <c r="C10" s="83" t="str" cm="1">
        <f t="array" aca="1" ref="C10" ca="1">IFERROR(LOOKUP(2, 1/((Validations_ext!$B$2:$B$1922=$B$2)*(Validations_ext!$C$2:$C$1922=$C6)), Validations_ext!$J$2:$J$1922), "OK")</f>
        <v>OK</v>
      </c>
      <c r="D10" s="83" t="str">
        <f ca="1">IFERROR(LOOKUP(2, 1/((Validations_ext!$B$2:$B$1922=$B$2)*(Validations_ext!$C$2:$C$1922=$D6)), Validations_ext!$J$2:$J$1922), "OK")</f>
        <v>OK</v>
      </c>
      <c r="E10" s="83" t="str">
        <f ca="1">IFERROR(LOOKUP(2, 1/((Validations_ext!$B$2:$B$1922=$B$2)*(Validations_ext!$C$2:$C$1922=$E6)), Validations_ext!$J$2:$J$1922), "OK")</f>
        <v>OK</v>
      </c>
      <c r="F10" s="83" t="str">
        <f ca="1">IFERROR(LOOKUP(2, 1/((Validations_ext!$B$2:$B$1922=$B$2)*(Validations_ext!$C$2:$C$1922=$F6)), Validations_ext!$J$2:$J$1922), "OK")</f>
        <v>OK</v>
      </c>
      <c r="G10" s="85" t="str">
        <f ca="1">IFERROR(LOOKUP(2, 1/((Validations_ext!$B$2:$B$1922=$B$2)*(Validations_ext!$C$2:$C$1922=$G6)), Validations_ext!$J$2:$J$1922), "OK")</f>
        <v>OK</v>
      </c>
      <c r="H10" s="89" t="str">
        <f ca="1">IFERROR(LOOKUP(2, 1/((Validations_ext!$B$2:$B$1922=$B$2)*(Validations_ext!$C$2:$C$1922=$H6)), Validations_ext!$J$2:$J$1922), "OK")</f>
        <v>OK</v>
      </c>
    </row>
    <row r="11" spans="1:100" ht="31.5" customHeight="1">
      <c r="A11" s="2" t="s">
        <v>146</v>
      </c>
      <c r="B11" s="4"/>
      <c r="C11" s="4"/>
      <c r="D11" s="4"/>
      <c r="E11" s="4"/>
      <c r="F11" s="4"/>
      <c r="G11" s="4"/>
      <c r="H11" s="4"/>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C12" s="12"/>
      <c r="D12" s="12"/>
    </row>
    <row r="13" spans="1:100">
      <c r="B13" s="139"/>
      <c r="C13" s="12"/>
      <c r="D13" s="12"/>
    </row>
    <row r="14" spans="1:100">
      <c r="C14" s="12"/>
      <c r="D14" s="12"/>
    </row>
  </sheetData>
  <sheetProtection algorithmName="SHA-512" hashValue="XyM8njZSLVbemlvPdEmhee5mNZYwiZk27GL7YjNC9U/zZ3CQ47P0ugs91ECZ1SfP4lrFMT0BhtMfTfjdPWTiRw==" saltValue="yduLCP4wPXnhsx8KY1U/Wg==" spinCount="100000" sheet="1" objects="1" scenarios="1" formatColumns="0" formatRows="0" autoFilter="0"/>
  <mergeCells count="3">
    <mergeCell ref="B4:H4"/>
    <mergeCell ref="C2:H2"/>
    <mergeCell ref="A2:A3"/>
  </mergeCells>
  <phoneticPr fontId="4" type="noConversion"/>
  <conditionalFormatting sqref="B10:H10">
    <cfRule type="expression" dxfId="7" priority="2">
      <formula>ISNUMBER(SEARCH("error",B10))</formula>
    </cfRule>
  </conditionalFormatting>
  <conditionalFormatting sqref="B12:H12">
    <cfRule type="expression" dxfId="6" priority="1">
      <formula>MOD(ROW(),2)=0</formula>
    </cfRule>
  </conditionalFormatting>
  <dataValidations count="1">
    <dataValidation type="whole" allowBlank="1" showDropDown="1" showInputMessage="1" showErrorMessage="1" error="Please enter a valid Integer" sqref="B11:H11" xr:uid="{5A561C62-1D11-4E84-91B6-B7CD8B46A6AC}">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1BE19-E2A6-4FFC-A456-29D8C8D4DA2E}">
  <sheetPr codeName="Sheet37"/>
  <dimension ref="A1:CV14"/>
  <sheetViews>
    <sheetView zoomScale="80" zoomScaleNormal="80" workbookViewId="0">
      <selection activeCell="B11" sqref="B11"/>
    </sheetView>
  </sheetViews>
  <sheetFormatPr defaultColWidth="27.81640625" defaultRowHeight="14.5"/>
  <cols>
    <col min="1" max="1" width="21.54296875" style="54" customWidth="1"/>
    <col min="2" max="2" width="37.26953125" style="12" bestFit="1" customWidth="1"/>
    <col min="3" max="3" width="30.1796875" style="93" bestFit="1" customWidth="1"/>
    <col min="4" max="4" width="62.1796875" style="93" bestFit="1" customWidth="1"/>
    <col min="5" max="5" width="51" style="12" bestFit="1" customWidth="1"/>
    <col min="6" max="6" width="57.81640625" style="12" bestFit="1" customWidth="1"/>
    <col min="7" max="7" width="56.54296875" style="12" bestFit="1" customWidth="1"/>
    <col min="8" max="8" width="47" style="12" bestFit="1" customWidth="1"/>
    <col min="9" max="9" width="43.81640625" style="12" bestFit="1" customWidth="1"/>
    <col min="10" max="10" width="27.7265625" style="12" customWidth="1"/>
    <col min="11" max="11" width="32.453125" style="12" bestFit="1" customWidth="1"/>
    <col min="12" max="12" width="27.7265625" style="12" customWidth="1"/>
    <col min="13" max="13" width="32.453125" style="12" bestFit="1" customWidth="1"/>
    <col min="14" max="16" width="27.7265625" style="12" customWidth="1"/>
    <col min="17" max="16384" width="27.81640625" style="12"/>
  </cols>
  <sheetData>
    <row r="1" spans="1:100" s="54" customFormat="1" ht="2.25" customHeight="1">
      <c r="A1" s="51"/>
      <c r="C1" s="128"/>
      <c r="D1" s="12"/>
      <c r="E1" s="12"/>
      <c r="F1" s="12"/>
    </row>
    <row r="2" spans="1:100" ht="75.75" customHeight="1">
      <c r="A2" s="170" t="s">
        <v>74</v>
      </c>
      <c r="B2" s="55" t="s">
        <v>422</v>
      </c>
      <c r="C2" s="177" t="s">
        <v>423</v>
      </c>
      <c r="D2" s="182"/>
      <c r="E2" s="177"/>
      <c r="F2" s="182"/>
      <c r="G2" s="177"/>
      <c r="H2" s="182"/>
      <c r="I2" s="177"/>
      <c r="J2" s="182"/>
    </row>
    <row r="3" spans="1:100" s="57" customFormat="1" ht="76.5" customHeight="1">
      <c r="A3" s="170"/>
      <c r="B3" s="136"/>
    </row>
    <row r="4" spans="1:100" s="54" customFormat="1" ht="24" customHeight="1">
      <c r="A4" s="58" t="s">
        <v>76</v>
      </c>
      <c r="B4" s="175" t="s">
        <v>424</v>
      </c>
      <c r="C4" s="176"/>
      <c r="D4" s="66" t="s">
        <v>425</v>
      </c>
      <c r="E4" s="174" t="s">
        <v>426</v>
      </c>
      <c r="F4" s="174"/>
      <c r="G4" s="174"/>
      <c r="H4" s="174"/>
      <c r="I4" s="174"/>
      <c r="J4" s="174"/>
      <c r="K4" s="174"/>
      <c r="L4" s="175"/>
      <c r="M4" s="176"/>
      <c r="N4" s="185" t="s">
        <v>427</v>
      </c>
      <c r="O4" s="175"/>
      <c r="P4" s="176"/>
    </row>
    <row r="5" spans="1:100" s="13" customFormat="1" ht="78.75" customHeight="1">
      <c r="A5" s="3" t="s">
        <v>80</v>
      </c>
      <c r="B5" s="110" t="s">
        <v>428</v>
      </c>
      <c r="C5" s="114" t="s">
        <v>429</v>
      </c>
      <c r="D5" s="117" t="s">
        <v>430</v>
      </c>
      <c r="E5" s="109" t="s">
        <v>431</v>
      </c>
      <c r="F5" s="109" t="s">
        <v>432</v>
      </c>
      <c r="G5" s="109" t="s">
        <v>433</v>
      </c>
      <c r="H5" s="109" t="s">
        <v>434</v>
      </c>
      <c r="I5" s="109" t="s">
        <v>435</v>
      </c>
      <c r="J5" s="109" t="s">
        <v>436</v>
      </c>
      <c r="K5" s="109" t="s">
        <v>437</v>
      </c>
      <c r="L5" s="110" t="s">
        <v>438</v>
      </c>
      <c r="M5" s="114" t="s">
        <v>439</v>
      </c>
      <c r="N5" s="117" t="s">
        <v>440</v>
      </c>
      <c r="O5" s="110" t="s">
        <v>441</v>
      </c>
      <c r="P5" s="114" t="s">
        <v>442</v>
      </c>
    </row>
    <row r="6" spans="1:100" ht="21" customHeight="1">
      <c r="A6" s="3" t="s">
        <v>107</v>
      </c>
      <c r="B6" s="70" t="s">
        <v>108</v>
      </c>
      <c r="C6" s="125" t="s">
        <v>109</v>
      </c>
      <c r="D6" s="75" t="s">
        <v>110</v>
      </c>
      <c r="E6" s="68" t="s">
        <v>111</v>
      </c>
      <c r="F6" s="68" t="s">
        <v>112</v>
      </c>
      <c r="G6" s="68" t="s">
        <v>113</v>
      </c>
      <c r="H6" s="68" t="s">
        <v>114</v>
      </c>
      <c r="I6" s="68" t="s">
        <v>115</v>
      </c>
      <c r="J6" s="68" t="s">
        <v>116</v>
      </c>
      <c r="K6" s="68" t="s">
        <v>117</v>
      </c>
      <c r="L6" s="70" t="s">
        <v>118</v>
      </c>
      <c r="M6" s="125" t="s">
        <v>119</v>
      </c>
      <c r="N6" s="75" t="s">
        <v>120</v>
      </c>
      <c r="O6" s="70" t="s">
        <v>121</v>
      </c>
      <c r="P6" s="125" t="s">
        <v>122</v>
      </c>
    </row>
    <row r="7" spans="1:100" s="14" customFormat="1" ht="15" customHeight="1">
      <c r="A7" s="3" t="s">
        <v>137</v>
      </c>
      <c r="B7" s="77"/>
      <c r="C7" s="81"/>
      <c r="D7" s="82" t="s">
        <v>177</v>
      </c>
      <c r="E7" s="76"/>
      <c r="F7" s="76"/>
      <c r="G7" s="76"/>
      <c r="H7" s="76"/>
      <c r="I7" s="76"/>
      <c r="J7" s="76" t="s">
        <v>176</v>
      </c>
      <c r="K7" s="76" t="s">
        <v>177</v>
      </c>
      <c r="L7" s="77" t="s">
        <v>177</v>
      </c>
      <c r="M7" s="81" t="s">
        <v>177</v>
      </c>
      <c r="N7" s="82" t="s">
        <v>177</v>
      </c>
      <c r="O7" s="77" t="s">
        <v>177</v>
      </c>
      <c r="P7" s="81" t="s">
        <v>177</v>
      </c>
    </row>
    <row r="8" spans="1:100" ht="15" customHeight="1">
      <c r="A8" s="3" t="s">
        <v>138</v>
      </c>
      <c r="B8" s="77" t="s">
        <v>143</v>
      </c>
      <c r="C8" s="81" t="s">
        <v>443</v>
      </c>
      <c r="D8" s="82" t="s">
        <v>382</v>
      </c>
      <c r="E8" s="76" t="s">
        <v>143</v>
      </c>
      <c r="F8" s="76" t="s">
        <v>143</v>
      </c>
      <c r="G8" s="76" t="s">
        <v>143</v>
      </c>
      <c r="H8" s="76" t="s">
        <v>143</v>
      </c>
      <c r="I8" s="76" t="s">
        <v>143</v>
      </c>
      <c r="J8" s="76" t="s">
        <v>178</v>
      </c>
      <c r="K8" s="76" t="s">
        <v>382</v>
      </c>
      <c r="L8" s="77" t="s">
        <v>178</v>
      </c>
      <c r="M8" s="81" t="s">
        <v>178</v>
      </c>
      <c r="N8" s="82" t="s">
        <v>143</v>
      </c>
      <c r="O8" s="77" t="s">
        <v>382</v>
      </c>
      <c r="P8" s="81" t="s">
        <v>178</v>
      </c>
    </row>
    <row r="9" spans="1:100" ht="20.149999999999999" customHeight="1">
      <c r="A9" s="7" t="s">
        <v>144</v>
      </c>
      <c r="B9" s="76"/>
      <c r="C9" s="76"/>
      <c r="D9" s="76"/>
      <c r="E9" s="76"/>
      <c r="F9" s="76"/>
      <c r="G9" s="76"/>
      <c r="H9" s="77"/>
      <c r="I9" s="81"/>
      <c r="J9" s="81"/>
      <c r="K9" s="81"/>
      <c r="L9" s="81"/>
      <c r="M9" s="81"/>
      <c r="N9" s="81" t="s">
        <v>444</v>
      </c>
      <c r="O9" s="81"/>
      <c r="P9" s="81"/>
    </row>
    <row r="10" spans="1:100" s="13" customFormat="1" ht="98.25" customHeight="1">
      <c r="A10" s="3" t="s">
        <v>145</v>
      </c>
      <c r="B10" s="85" t="str">
        <f>IFERROR(LOOKUP(2, 1/((Validations_ext!$B$2:$B$1922=$B$2)*(Validations_ext!$C$2:$C$1922=$B6)), Validations_ext!$J$2:$J$1922), "OK")</f>
        <v>OK</v>
      </c>
      <c r="C10" s="89" t="str">
        <f ca="1">IFERROR(LOOKUP(2, 1/((Validations_ext!$B$2:$B$1922=$B$2)*(Validations_ext!$C$2:$C$1922=$C6)), Validations_ext!$J$2:$J$1922), "OK")</f>
        <v>OK</v>
      </c>
      <c r="D10" s="90" t="str">
        <f ca="1">IFERROR(LOOKUP(2, 1/((Validations_ext!$B$2:$B$1922=$B$2)*(Validations_ext!$C$2:$C$1922=$D6)), Validations_ext!$J$2:$J$1922), "OK")</f>
        <v>OK</v>
      </c>
      <c r="E10" s="83" t="str">
        <f ca="1">IFERROR(LOOKUP(2, 1/((Validations_ext!$B$2:$B$1922=$B$2)*(Validations_ext!$C$2:$C$1922=$E6)), Validations_ext!$J$2:$J$1922), "OK")</f>
        <v>OK</v>
      </c>
      <c r="F10" s="83" t="str">
        <f ca="1">IFERROR(LOOKUP(2, 1/((Validations_ext!$B$2:$B$1922=$B$2)*(Validations_ext!$C$2:$C$1922=$F6)), Validations_ext!$J$2:$J$1922), "OK")</f>
        <v>OK</v>
      </c>
      <c r="G10" s="83" t="str">
        <f ca="1">IFERROR(LOOKUP(2, 1/((Validations_ext!$B$2:$B$1922=$B$2)*(Validations_ext!$C$2:$C$1922=$G6)), Validations_ext!$J$2:$J$1922), "OK")</f>
        <v>OK</v>
      </c>
      <c r="H10" s="83" t="str">
        <f ca="1">IFERROR(LOOKUP(2, 1/((Validations_ext!$B$2:$B$1922=$B$2)*(Validations_ext!$C$2:$C$1922=$H6)), Validations_ext!$J$2:$J$1922), "OK")</f>
        <v>OK</v>
      </c>
      <c r="I10" s="83" t="str">
        <f ca="1">IFERROR(LOOKUP(2, 1/((Validations_ext!$B$2:$B$1922=$B$2)*(Validations_ext!$C$2:$C$1922=$I6)), Validations_ext!$J$2:$J$1922), "OK")</f>
        <v>OK</v>
      </c>
      <c r="J10" s="83" t="str">
        <f ca="1">IFERROR(LOOKUP(2, 1/((Validations_ext!$B$2:$B$1922=$B$2)*(Validations_ext!$C$2:$C$1922=$J6)), Validations_ext!$J$2:$J$1922), "OK")</f>
        <v>OK</v>
      </c>
      <c r="K10" s="83" t="str">
        <f ca="1">IFERROR(LOOKUP(2, 1/((Validations_ext!$B$2:$B$1922=$B$2)*(Validations_ext!$C$2:$C$1922=$K6)), Validations_ext!$J$2:$J$1922), "OK")</f>
        <v>OK</v>
      </c>
      <c r="L10" s="85" t="str">
        <f ca="1">IFERROR(LOOKUP(2, 1/((Validations_ext!$B$2:$B$1922=$B$2)*(Validations_ext!$C$2:$C$1922=$L6)), Validations_ext!$J$2:$J$1922), "OK")</f>
        <v>OK</v>
      </c>
      <c r="M10" s="89" t="str">
        <f ca="1">IFERROR(LOOKUP(2, 1/((Validations_ext!$B$2:$B$1922=$B$2)*(Validations_ext!$C$2:$C$1922=$M6)), Validations_ext!$J$2:$J$1922), "OK")</f>
        <v>OK</v>
      </c>
      <c r="N10" s="90" t="str">
        <f>IFERROR(LOOKUP(2, 1/((Validations_ext!$B$2:$B$1922=$B$2)*(Validations_ext!$C$2:$C$1922=$N6)), Validations_ext!$J$2:$J$1922), "OK")</f>
        <v>OK</v>
      </c>
      <c r="O10" s="85" t="str">
        <f>IFERROR(LOOKUP(2, 1/((Validations_ext!$B$2:$B$1922=$B$2)*(Validations_ext!$C$2:$C$1922=$O6)), Validations_ext!$J$2:$J$1922), "OK")</f>
        <v>OK</v>
      </c>
      <c r="P10" s="89" t="str">
        <f>IFERROR(LOOKUP(2, 1/((Validations_ext!$B$2:$B$1922=$B$2)*(Validations_ext!$C$2:$C$1922=$P6)), Validations_ext!$J$2:$J$1922), "OK")</f>
        <v>OK</v>
      </c>
    </row>
    <row r="11" spans="1:100" ht="31.5" customHeight="1">
      <c r="A11" s="2" t="s">
        <v>146</v>
      </c>
      <c r="B11" s="97"/>
      <c r="C11" s="97"/>
      <c r="D11" s="5"/>
      <c r="E11" s="97"/>
      <c r="F11" s="97"/>
      <c r="G11" s="97"/>
      <c r="H11" s="97"/>
      <c r="I11" s="97"/>
      <c r="J11" s="4"/>
      <c r="K11" s="5"/>
      <c r="L11" s="4"/>
      <c r="M11" s="4"/>
      <c r="N11" s="97"/>
      <c r="O11" s="5"/>
      <c r="P11" s="4"/>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C12" s="12"/>
      <c r="D12" s="12"/>
    </row>
    <row r="13" spans="1:100">
      <c r="B13" s="139"/>
      <c r="C13" s="12"/>
      <c r="D13" s="12"/>
      <c r="N13" s="193"/>
      <c r="O13" s="193"/>
    </row>
    <row r="14" spans="1:100">
      <c r="C14" s="12"/>
      <c r="D14" s="12"/>
    </row>
  </sheetData>
  <sheetProtection algorithmName="SHA-512" hashValue="CP5XQkFkHaKvQPnO9qJjKBT+BwMXiBC4O6jKV4cPJeXkA/jdIGte/jOiqwhFVHmNPHvhW7xBimJp5lNhXbvPQA==" saltValue="luNM967RvtT5Hsc/u1etYw==" spinCount="100000" sheet="1" objects="1" scenarios="1" formatColumns="0" formatRows="0" autoFilter="0"/>
  <mergeCells count="6">
    <mergeCell ref="A2:A3"/>
    <mergeCell ref="N13:O13"/>
    <mergeCell ref="C2:J2"/>
    <mergeCell ref="B4:C4"/>
    <mergeCell ref="E4:M4"/>
    <mergeCell ref="N4:P4"/>
  </mergeCells>
  <phoneticPr fontId="4" type="noConversion"/>
  <conditionalFormatting sqref="B10:P10">
    <cfRule type="expression" dxfId="5" priority="2">
      <formula>ISNUMBER(SEARCH("error",B10))</formula>
    </cfRule>
  </conditionalFormatting>
  <conditionalFormatting sqref="B12:P12">
    <cfRule type="expression" dxfId="4" priority="1">
      <formula>MOD(ROW(),2)=0</formula>
    </cfRule>
  </conditionalFormatting>
  <dataValidations count="2">
    <dataValidation type="decimal" allowBlank="1" showDropDown="1" showInputMessage="1" showErrorMessage="1" error="Please enter a valid Decimal Number" sqref="D11 O11 K11" xr:uid="{0C62453D-092C-4AD8-80D3-C8BE07EAEDE3}">
      <formula1>-999999999999999</formula1>
      <formula2>999999999999999</formula2>
    </dataValidation>
    <dataValidation type="whole" allowBlank="1" showDropDown="1" showInputMessage="1" showErrorMessage="1" error="Please enter a valid Integer" sqref="J11 P11 L11:M11" xr:uid="{113A8EE6-25AD-4CCF-B6DE-FCA90F1257AB}">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1B59FB80-3A36-4F8F-BA16-627F6242C909}">
          <x14:formula1>
            <xm:f>Lists!$Y$2:$Y$3</xm:f>
          </x14:formula1>
          <xm:sqref>I11 B11 E11 F11 G11 H11 N11</xm:sqref>
        </x14:dataValidation>
        <x14:dataValidation type="list" allowBlank="1" showInputMessage="1" showErrorMessage="1" xr:uid="{AE06C333-1DC0-4E60-AD2F-C0BF6B11BA6E}">
          <x14:formula1>
            <xm:f>Lists!$AS$2:$AS$3</xm:f>
          </x14:formula1>
          <xm:sqref>C11</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AD95F-9DFD-47C9-A622-6FE08F97DC29}">
  <sheetPr codeName="Sheet38"/>
  <dimension ref="A1:CV14"/>
  <sheetViews>
    <sheetView zoomScale="80" zoomScaleNormal="80" workbookViewId="0">
      <selection activeCell="B11" sqref="B11"/>
    </sheetView>
  </sheetViews>
  <sheetFormatPr defaultColWidth="15.453125" defaultRowHeight="14.5"/>
  <cols>
    <col min="1" max="1" width="21.54296875" style="54" customWidth="1"/>
    <col min="2" max="2" width="27.7265625" style="12" customWidth="1"/>
    <col min="3" max="3" width="30.81640625" style="93" bestFit="1" customWidth="1"/>
    <col min="4" max="4" width="30.1796875" style="93" bestFit="1" customWidth="1"/>
    <col min="5" max="5" width="30.1796875" style="12" bestFit="1" customWidth="1"/>
    <col min="6" max="16384" width="15.453125" style="12"/>
  </cols>
  <sheetData>
    <row r="1" spans="1:100" s="54" customFormat="1" ht="2.25" customHeight="1">
      <c r="A1" s="51"/>
      <c r="C1" s="128"/>
      <c r="D1" s="12"/>
      <c r="E1" s="12"/>
    </row>
    <row r="2" spans="1:100" ht="75.75" customHeight="1">
      <c r="A2" s="170" t="s">
        <v>74</v>
      </c>
      <c r="B2" s="55" t="s">
        <v>445</v>
      </c>
      <c r="C2" s="177" t="s">
        <v>70</v>
      </c>
      <c r="D2" s="182"/>
      <c r="E2" s="177"/>
    </row>
    <row r="3" spans="1:100" s="57" customFormat="1" ht="76.5" customHeight="1">
      <c r="A3" s="170"/>
      <c r="B3" s="136"/>
    </row>
    <row r="4" spans="1:100" s="54" customFormat="1" ht="24" customHeight="1">
      <c r="A4" s="58" t="s">
        <v>76</v>
      </c>
      <c r="B4" s="174" t="s">
        <v>70</v>
      </c>
      <c r="C4" s="174"/>
      <c r="D4" s="175"/>
      <c r="E4" s="176"/>
    </row>
    <row r="5" spans="1:100" s="13" customFormat="1" ht="78.75" customHeight="1">
      <c r="A5" s="3" t="s">
        <v>80</v>
      </c>
      <c r="B5" s="109" t="s">
        <v>446</v>
      </c>
      <c r="C5" s="109" t="s">
        <v>447</v>
      </c>
      <c r="D5" s="110" t="s">
        <v>448</v>
      </c>
      <c r="E5" s="114" t="s">
        <v>449</v>
      </c>
    </row>
    <row r="6" spans="1:100" ht="21" customHeight="1">
      <c r="A6" s="3" t="s">
        <v>107</v>
      </c>
      <c r="B6" s="68" t="s">
        <v>108</v>
      </c>
      <c r="C6" s="68" t="s">
        <v>109</v>
      </c>
      <c r="D6" s="70" t="s">
        <v>110</v>
      </c>
      <c r="E6" s="125" t="s">
        <v>111</v>
      </c>
    </row>
    <row r="7" spans="1:100" s="14" customFormat="1" ht="15" customHeight="1">
      <c r="A7" s="3" t="s">
        <v>137</v>
      </c>
      <c r="B7" s="76" t="s">
        <v>176</v>
      </c>
      <c r="C7" s="76" t="s">
        <v>177</v>
      </c>
      <c r="D7" s="77" t="s">
        <v>177</v>
      </c>
      <c r="E7" s="81" t="s">
        <v>177</v>
      </c>
    </row>
    <row r="8" spans="1:100" ht="15" customHeight="1">
      <c r="A8" s="3" t="s">
        <v>138</v>
      </c>
      <c r="B8" s="76" t="s">
        <v>178</v>
      </c>
      <c r="C8" s="76" t="s">
        <v>178</v>
      </c>
      <c r="D8" s="77" t="s">
        <v>178</v>
      </c>
      <c r="E8" s="81" t="s">
        <v>228</v>
      </c>
    </row>
    <row r="9" spans="1:100" ht="20.149999999999999" customHeight="1">
      <c r="A9" s="7" t="s">
        <v>144</v>
      </c>
      <c r="B9" s="76"/>
      <c r="C9" s="76" t="s">
        <v>450</v>
      </c>
      <c r="D9" s="76" t="s">
        <v>450</v>
      </c>
      <c r="E9" s="76" t="s">
        <v>450</v>
      </c>
      <c r="F9" s="13"/>
      <c r="G9" s="13"/>
      <c r="H9" s="13"/>
      <c r="I9" s="13"/>
    </row>
    <row r="10" spans="1:100" s="13" customFormat="1" ht="98.25" customHeight="1">
      <c r="A10" s="3" t="s">
        <v>145</v>
      </c>
      <c r="B10" s="83" t="str">
        <f>IFERROR(LOOKUP(2, 1/((Validations_ext!$B$2:$B$1922=$B$2)*(Validations_ext!$C$2:$C$1922=$B6)), Validations_ext!$J$2:$J$1922), "OK")</f>
        <v>OK</v>
      </c>
      <c r="C10" s="83" t="str">
        <f>IFERROR(LOOKUP(2, 1/((Validations_ext!$B$2:$B$1922=$B$2)*(Validations_ext!$C$2:$C$1922=$C6)), Validations_ext!$J$2:$J$1922), "OK")</f>
        <v>OK</v>
      </c>
      <c r="D10" s="85" t="str">
        <f>IFERROR(LOOKUP(2, 1/((Validations_ext!$B$2:$B$1922=$B$2)*(Validations_ext!$C$2:$C$1922=$D6)), Validations_ext!$J$2:$J$1922), "OK")</f>
        <v>OK</v>
      </c>
      <c r="E10" s="89" t="str">
        <f>IFERROR(LOOKUP(2, 1/((Validations_ext!$B$2:$B$1922=$B$2)*(Validations_ext!$C$2:$C$1922=$E6)), Validations_ext!$J$2:$J$1922), "OK")</f>
        <v>OK</v>
      </c>
    </row>
    <row r="11" spans="1:100" ht="31.5" customHeight="1">
      <c r="A11" s="2" t="s">
        <v>146</v>
      </c>
      <c r="B11" s="4"/>
      <c r="C11" s="4"/>
      <c r="D11" s="4"/>
      <c r="E11" s="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C12" s="12"/>
      <c r="D12" s="12"/>
    </row>
    <row r="13" spans="1:100">
      <c r="B13" s="139"/>
      <c r="C13" s="12"/>
      <c r="D13" s="12"/>
    </row>
    <row r="14" spans="1:100">
      <c r="C14" s="12"/>
      <c r="D14" s="12"/>
    </row>
  </sheetData>
  <sheetProtection algorithmName="SHA-512" hashValue="CZAUErLSI6T1NhFjWpUWkz66bgdZ8hpDDaZUGWHqXZeB7zpaAmSUDjAU2wEWclrXGNddPDzAtbQ9zGMP0J19LA==" saltValue="1npeCdtG1u37/h5lghpDyw==" spinCount="100000" sheet="1" objects="1" scenarios="1" formatColumns="0" formatRows="0" autoFilter="0"/>
  <mergeCells count="3">
    <mergeCell ref="B4:E4"/>
    <mergeCell ref="C2:E2"/>
    <mergeCell ref="A2:A3"/>
  </mergeCells>
  <conditionalFormatting sqref="B10:E10">
    <cfRule type="expression" dxfId="3" priority="2">
      <formula>ISNUMBER(SEARCH("error",B10))</formula>
    </cfRule>
  </conditionalFormatting>
  <conditionalFormatting sqref="B12:E12">
    <cfRule type="expression" dxfId="2" priority="1">
      <formula>MOD(ROW(),2)=0</formula>
    </cfRule>
  </conditionalFormatting>
  <dataValidations count="2">
    <dataValidation type="whole" allowBlank="1" showDropDown="1" showInputMessage="1" showErrorMessage="1" error="Please enter a valid Integer" sqref="B11:D11" xr:uid="{2F3935D5-CDC2-4E75-98C7-A8CBEC26A7A3}">
      <formula1>-999999999999999</formula1>
      <formula2>999999999999999</formula2>
    </dataValidation>
    <dataValidation type="decimal" allowBlank="1" showDropDown="1" showInputMessage="1" showErrorMessage="1" error="Please enter the % as a decimal number between 0 and 1." sqref="E11" xr:uid="{3BE63178-96D0-4FCB-9588-771E13F828CC}">
      <formula1>0</formula1>
      <formula2>1</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76F44-CF40-4A07-9DF1-67FDD333DEC2}">
  <sheetPr codeName="Sheet39"/>
  <dimension ref="A1:CV14"/>
  <sheetViews>
    <sheetView zoomScale="80" zoomScaleNormal="80" workbookViewId="0">
      <selection activeCell="B11" sqref="B11"/>
    </sheetView>
  </sheetViews>
  <sheetFormatPr defaultColWidth="15.453125" defaultRowHeight="14.5"/>
  <cols>
    <col min="1" max="1" width="21.54296875" style="54" customWidth="1"/>
    <col min="2" max="2" width="27.7265625" style="12" customWidth="1"/>
    <col min="3" max="3" width="37.453125" style="93" bestFit="1" customWidth="1"/>
    <col min="4" max="4" width="28" style="93" bestFit="1" customWidth="1"/>
    <col min="5" max="5" width="61.7265625" style="12" bestFit="1" customWidth="1"/>
    <col min="6" max="6" width="37.453125" style="12" bestFit="1" customWidth="1"/>
    <col min="7" max="7" width="35" style="12" bestFit="1" customWidth="1"/>
    <col min="8" max="9" width="27.7265625" style="12" customWidth="1"/>
    <col min="10" max="16384" width="15.453125" style="12"/>
  </cols>
  <sheetData>
    <row r="1" spans="1:100" s="54" customFormat="1" ht="2.25" customHeight="1">
      <c r="A1" s="51"/>
      <c r="C1" s="128"/>
      <c r="D1" s="12"/>
      <c r="E1" s="12"/>
      <c r="F1" s="12"/>
    </row>
    <row r="2" spans="1:100" ht="75.75" customHeight="1">
      <c r="A2" s="170" t="s">
        <v>74</v>
      </c>
      <c r="B2" s="142" t="s">
        <v>451</v>
      </c>
      <c r="C2" s="194" t="s">
        <v>71</v>
      </c>
      <c r="D2" s="194"/>
      <c r="E2" s="194"/>
      <c r="F2" s="194"/>
      <c r="G2" s="194"/>
      <c r="H2" s="194"/>
      <c r="I2" s="194"/>
    </row>
    <row r="3" spans="1:100" s="57" customFormat="1" ht="76.5" customHeight="1">
      <c r="A3" s="170"/>
      <c r="B3" s="136"/>
    </row>
    <row r="4" spans="1:100" s="54" customFormat="1" ht="24" customHeight="1">
      <c r="A4" s="58" t="s">
        <v>76</v>
      </c>
      <c r="B4" s="174" t="s">
        <v>69</v>
      </c>
      <c r="C4" s="174"/>
      <c r="D4" s="174"/>
      <c r="E4" s="174"/>
      <c r="F4" s="174"/>
      <c r="G4" s="174"/>
      <c r="H4" s="175"/>
      <c r="I4" s="176"/>
    </row>
    <row r="5" spans="1:100" s="13" customFormat="1" ht="78.75" customHeight="1">
      <c r="A5" s="3" t="s">
        <v>80</v>
      </c>
      <c r="B5" s="109" t="s">
        <v>452</v>
      </c>
      <c r="C5" s="109" t="s">
        <v>453</v>
      </c>
      <c r="D5" s="109" t="s">
        <v>454</v>
      </c>
      <c r="E5" s="109" t="s">
        <v>455</v>
      </c>
      <c r="F5" s="109" t="s">
        <v>456</v>
      </c>
      <c r="G5" s="109" t="s">
        <v>457</v>
      </c>
      <c r="H5" s="110" t="s">
        <v>458</v>
      </c>
      <c r="I5" s="114" t="s">
        <v>459</v>
      </c>
    </row>
    <row r="6" spans="1:100" ht="21" customHeight="1">
      <c r="A6" s="3" t="s">
        <v>107</v>
      </c>
      <c r="B6" s="68" t="s">
        <v>108</v>
      </c>
      <c r="C6" s="68" t="s">
        <v>109</v>
      </c>
      <c r="D6" s="68" t="s">
        <v>110</v>
      </c>
      <c r="E6" s="68" t="s">
        <v>111</v>
      </c>
      <c r="F6" s="68" t="s">
        <v>112</v>
      </c>
      <c r="G6" s="68" t="s">
        <v>113</v>
      </c>
      <c r="H6" s="70" t="s">
        <v>114</v>
      </c>
      <c r="I6" s="125" t="s">
        <v>115</v>
      </c>
    </row>
    <row r="7" spans="1:100" s="14" customFormat="1" ht="15" customHeight="1">
      <c r="A7" s="3" t="s">
        <v>137</v>
      </c>
      <c r="B7" s="76" t="s">
        <v>177</v>
      </c>
      <c r="C7" s="76" t="s">
        <v>177</v>
      </c>
      <c r="D7" s="76" t="s">
        <v>177</v>
      </c>
      <c r="E7" s="76" t="s">
        <v>177</v>
      </c>
      <c r="F7" s="76" t="s">
        <v>177</v>
      </c>
      <c r="G7" s="76" t="s">
        <v>177</v>
      </c>
      <c r="H7" s="77" t="s">
        <v>177</v>
      </c>
      <c r="I7" s="81" t="s">
        <v>177</v>
      </c>
    </row>
    <row r="8" spans="1:100" ht="15" customHeight="1">
      <c r="A8" s="3" t="s">
        <v>138</v>
      </c>
      <c r="B8" s="76" t="s">
        <v>228</v>
      </c>
      <c r="C8" s="76" t="s">
        <v>228</v>
      </c>
      <c r="D8" s="76" t="s">
        <v>228</v>
      </c>
      <c r="E8" s="76" t="s">
        <v>228</v>
      </c>
      <c r="F8" s="76" t="s">
        <v>228</v>
      </c>
      <c r="G8" s="76" t="s">
        <v>228</v>
      </c>
      <c r="H8" s="77" t="s">
        <v>178</v>
      </c>
      <c r="I8" s="81" t="s">
        <v>178</v>
      </c>
    </row>
    <row r="9" spans="1:100" ht="20.149999999999999" customHeight="1">
      <c r="A9" s="7" t="s">
        <v>144</v>
      </c>
      <c r="B9" s="76"/>
      <c r="C9" s="76"/>
      <c r="D9" s="76"/>
      <c r="E9" s="76"/>
      <c r="F9" s="76"/>
      <c r="G9" s="76"/>
      <c r="H9" s="77"/>
      <c r="I9" s="81"/>
    </row>
    <row r="10" spans="1:100" s="13" customFormat="1" ht="98.25" customHeight="1">
      <c r="A10" s="3" t="s">
        <v>145</v>
      </c>
      <c r="B10" s="83" t="str">
        <f>IFERROR(LOOKUP(2, 1/((Validations_ext!$B$2:$B$1922=$B$2)*(Validations_ext!$C$2:$C$1922=$B6)), Validations_ext!$J$2:$J$1922), "OK")</f>
        <v>OK</v>
      </c>
      <c r="C10" s="83" t="str">
        <f>IFERROR(LOOKUP(2, 1/((Validations_ext!$B$2:$B$1922=$B$2)*(Validations_ext!$C$2:$C$1922=$C6)), Validations_ext!$J$2:$J$1922), "OK")</f>
        <v>OK</v>
      </c>
      <c r="D10" s="83" t="str">
        <f>IFERROR(LOOKUP(2, 1/((Validations_ext!$B$2:$B$1922=$B$2)*(Validations_ext!$C$2:$C$1922=$D6)), Validations_ext!$J$2:$J$1922), "OK")</f>
        <v>OK</v>
      </c>
      <c r="E10" s="83" t="str">
        <f>IFERROR(LOOKUP(2, 1/((Validations_ext!$B$2:$B$1922=$B$2)*(Validations_ext!$C$2:$C$1922=$E6)), Validations_ext!$J$2:$J$1922), "OK")</f>
        <v>OK</v>
      </c>
      <c r="F10" s="83" t="str">
        <f>IFERROR(LOOKUP(2, 1/((Validations_ext!$B$2:$B$1922=$B$2)*(Validations_ext!$C$2:$C$1922=$F6)), Validations_ext!$J$2:$J$1922), "OK")</f>
        <v>OK</v>
      </c>
      <c r="G10" s="83" t="str">
        <f>IFERROR(LOOKUP(2, 1/((Validations_ext!$B$2:$B$1922=$B$2)*(Validations_ext!$C$2:$C$1922=$G6)), Validations_ext!$J$2:$J$1922), "OK")</f>
        <v>OK</v>
      </c>
      <c r="H10" s="85" t="str">
        <f>IFERROR(LOOKUP(2, 1/((Validations_ext!$B$2:$B$1922=$B$2)*(Validations_ext!$C$2:$C$1922=$H6)), Validations_ext!$J$2:$J$1922), "OK")</f>
        <v>OK</v>
      </c>
      <c r="I10" s="89" t="str">
        <f>IFERROR(LOOKUP(2, 1/((Validations_ext!$B$2:$B$1922=$B$2)*(Validations_ext!$C$2:$C$1922=$I6)), Validations_ext!$J$2:$J$1922), "OK")</f>
        <v>OK</v>
      </c>
    </row>
    <row r="11" spans="1:100" ht="31.5" customHeight="1">
      <c r="A11" s="2" t="s">
        <v>146</v>
      </c>
      <c r="B11" s="5"/>
      <c r="C11" s="5"/>
      <c r="D11" s="5"/>
      <c r="E11" s="5"/>
      <c r="F11" s="5"/>
      <c r="G11" s="5"/>
      <c r="H11" s="4"/>
      <c r="I11" s="4"/>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C12" s="12"/>
      <c r="D12" s="12"/>
    </row>
    <row r="13" spans="1:100">
      <c r="B13" s="139"/>
      <c r="C13" s="12"/>
      <c r="D13" s="12"/>
    </row>
    <row r="14" spans="1:100">
      <c r="C14" s="12"/>
      <c r="D14" s="12"/>
    </row>
  </sheetData>
  <sheetProtection algorithmName="SHA-512" hashValue="EIdUcacC8Ox8wvQh6M2TnbZqqartiECFQCyeSAw9cDELnVlQP7bx/TGfpTNDJgPkyytK9R6eeoqjPE5HZumrbg==" saltValue="SKczGj0La9e6k7nJHMBjHg==" spinCount="100000" sheet="1" objects="1" scenarios="1" formatColumns="0" formatRows="0" autoFilter="0"/>
  <mergeCells count="3">
    <mergeCell ref="C2:I2"/>
    <mergeCell ref="B4:I4"/>
    <mergeCell ref="A2:A3"/>
  </mergeCells>
  <conditionalFormatting sqref="B10:I10">
    <cfRule type="expression" dxfId="1" priority="2">
      <formula>ISNUMBER(SEARCH("error",B10))</formula>
    </cfRule>
  </conditionalFormatting>
  <conditionalFormatting sqref="B12:I12">
    <cfRule type="expression" dxfId="0" priority="1">
      <formula>MOD(ROW(),2)=0</formula>
    </cfRule>
  </conditionalFormatting>
  <dataValidations count="2">
    <dataValidation type="decimal" allowBlank="1" showDropDown="1" showInputMessage="1" showErrorMessage="1" error="Please enter the % as a decimal number between 0 and 1." sqref="B11:G11" xr:uid="{5AD03F80-EAA6-4BD1-87F5-8FA33B177F4B}">
      <formula1>0</formula1>
      <formula2>1</formula2>
    </dataValidation>
    <dataValidation type="whole" allowBlank="1" showDropDown="1" showInputMessage="1" showErrorMessage="1" error="Please enter a valid Integer" sqref="H11:I11" xr:uid="{57C61298-A384-4D92-8397-7E051F15A45B}">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D609C-0853-4034-9388-CABAD253ECC5}">
  <sheetPr codeName="Sheet42">
    <tabColor theme="1"/>
  </sheetPr>
  <dimension ref="A1:AS251"/>
  <sheetViews>
    <sheetView topLeftCell="N117" workbookViewId="0">
      <selection activeCell="U2" sqref="U2:U251"/>
    </sheetView>
  </sheetViews>
  <sheetFormatPr defaultColWidth="8.54296875" defaultRowHeight="14.5"/>
  <cols>
    <col min="1" max="2" width="21.54296875" style="12" customWidth="1"/>
    <col min="3" max="3" width="27.453125" style="12" customWidth="1"/>
    <col min="4" max="4" width="70.453125" style="12" customWidth="1"/>
    <col min="5" max="5" width="13.54296875" style="12" customWidth="1"/>
    <col min="6" max="6" width="17.54296875" style="12" customWidth="1"/>
    <col min="7" max="7" width="17.453125" style="12" customWidth="1"/>
    <col min="8" max="8" width="42.54296875" style="12" customWidth="1"/>
    <col min="9" max="9" width="38.453125" style="12" customWidth="1"/>
    <col min="10" max="10" width="18" style="12" customWidth="1"/>
    <col min="11" max="11" width="16.54296875" style="12" customWidth="1"/>
    <col min="12" max="12" width="22.54296875" style="12" customWidth="1"/>
    <col min="13" max="13" width="31.54296875" style="12" customWidth="1"/>
    <col min="14" max="14" width="18" style="12" customWidth="1"/>
    <col min="15" max="15" width="20.453125" style="12" customWidth="1"/>
    <col min="16" max="16" width="27" style="12" customWidth="1"/>
    <col min="17" max="17" width="24.453125" style="12" customWidth="1"/>
    <col min="18" max="18" width="8.54296875" style="12"/>
    <col min="19" max="19" width="16.54296875" style="12" customWidth="1"/>
    <col min="20" max="20" width="22.54296875" style="12" customWidth="1"/>
    <col min="21" max="21" width="31.54296875" style="12" customWidth="1"/>
    <col min="22" max="22" width="8.54296875" style="12"/>
    <col min="23" max="23" width="20.54296875" style="12" bestFit="1" customWidth="1"/>
    <col min="24" max="24" width="19.54296875" style="12" bestFit="1" customWidth="1"/>
    <col min="25" max="25" width="25.453125" style="12" bestFit="1" customWidth="1"/>
    <col min="26" max="26" width="8.54296875" style="12"/>
    <col min="27" max="27" width="20.54296875" style="12" bestFit="1" customWidth="1"/>
    <col min="28" max="28" width="19.54296875" style="12" bestFit="1" customWidth="1"/>
    <col min="29" max="29" width="25.453125" style="12" bestFit="1" customWidth="1"/>
    <col min="30" max="30" width="8.54296875" style="12"/>
    <col min="31" max="31" width="32.453125" style="12" customWidth="1"/>
    <col min="32" max="32" width="28.54296875" style="12" customWidth="1"/>
    <col min="33" max="33" width="20.453125" style="12" customWidth="1"/>
    <col min="34" max="34" width="8.54296875" style="12"/>
    <col min="35" max="35" width="22.54296875" style="12" bestFit="1" customWidth="1"/>
    <col min="36" max="36" width="21.54296875" style="12" bestFit="1" customWidth="1"/>
    <col min="37" max="37" width="27.54296875" style="12" bestFit="1" customWidth="1"/>
    <col min="38" max="38" width="8.54296875" style="12"/>
    <col min="39" max="39" width="22.54296875" style="12" bestFit="1" customWidth="1"/>
    <col min="40" max="40" width="21.54296875" style="12" bestFit="1" customWidth="1"/>
    <col min="41" max="41" width="27.54296875" style="12" bestFit="1" customWidth="1"/>
    <col min="42" max="42" width="8.54296875" style="12"/>
    <col min="43" max="43" width="22.54296875" style="12" bestFit="1" customWidth="1"/>
    <col min="44" max="44" width="26.453125" style="12" bestFit="1" customWidth="1"/>
    <col min="45" max="45" width="27.54296875" style="12" bestFit="1" customWidth="1"/>
    <col min="46" max="16384" width="8.54296875" style="12"/>
  </cols>
  <sheetData>
    <row r="1" spans="1:45" ht="15" thickBot="1">
      <c r="A1" s="143" t="s">
        <v>460</v>
      </c>
      <c r="B1" s="143" t="s">
        <v>461</v>
      </c>
      <c r="C1" s="143" t="s">
        <v>462</v>
      </c>
      <c r="D1" s="143" t="s">
        <v>463</v>
      </c>
      <c r="E1" s="143" t="s">
        <v>464</v>
      </c>
      <c r="G1" s="143" t="s">
        <v>465</v>
      </c>
      <c r="H1" s="143" t="s">
        <v>466</v>
      </c>
      <c r="I1" s="143" t="s">
        <v>467</v>
      </c>
      <c r="K1" s="143" t="s">
        <v>468</v>
      </c>
      <c r="L1" s="143" t="s">
        <v>469</v>
      </c>
      <c r="M1" s="143" t="s">
        <v>470</v>
      </c>
      <c r="O1" s="143" t="s">
        <v>471</v>
      </c>
      <c r="P1" s="143" t="s">
        <v>472</v>
      </c>
      <c r="Q1" s="143" t="s">
        <v>473</v>
      </c>
      <c r="S1" s="143" t="s">
        <v>474</v>
      </c>
      <c r="T1" s="143" t="s">
        <v>475</v>
      </c>
      <c r="U1" s="143" t="s">
        <v>476</v>
      </c>
      <c r="W1" s="143" t="s">
        <v>477</v>
      </c>
      <c r="X1" s="143" t="s">
        <v>478</v>
      </c>
      <c r="Y1" s="143" t="s">
        <v>479</v>
      </c>
      <c r="AA1" s="143" t="s">
        <v>480</v>
      </c>
      <c r="AB1" s="143" t="s">
        <v>481</v>
      </c>
      <c r="AC1" s="143" t="s">
        <v>482</v>
      </c>
      <c r="AE1" s="143" t="s">
        <v>483</v>
      </c>
      <c r="AF1" s="143" t="s">
        <v>484</v>
      </c>
      <c r="AG1" s="143" t="s">
        <v>485</v>
      </c>
      <c r="AI1" s="143" t="s">
        <v>486</v>
      </c>
      <c r="AJ1" s="143" t="s">
        <v>487</v>
      </c>
      <c r="AK1" s="143" t="s">
        <v>488</v>
      </c>
      <c r="AM1" s="143" t="s">
        <v>489</v>
      </c>
      <c r="AN1" s="143" t="s">
        <v>490</v>
      </c>
      <c r="AO1" s="143" t="s">
        <v>491</v>
      </c>
      <c r="AQ1" s="143" t="s">
        <v>492</v>
      </c>
      <c r="AR1" s="143" t="s">
        <v>493</v>
      </c>
      <c r="AS1" s="143" t="s">
        <v>494</v>
      </c>
    </row>
    <row r="2" spans="1:45" ht="15" thickBot="1">
      <c r="A2" s="144" t="s">
        <v>495</v>
      </c>
      <c r="B2" s="145" t="s">
        <v>496</v>
      </c>
      <c r="C2" s="12" t="s">
        <v>497</v>
      </c>
      <c r="D2" s="12" t="str">
        <f>E2 &amp; "-" &amp; C2</f>
        <v>AT-Financial Market Authority</v>
      </c>
      <c r="E2" s="14" t="s">
        <v>498</v>
      </c>
      <c r="G2" s="145" t="s">
        <v>499</v>
      </c>
      <c r="H2" s="14" t="s">
        <v>500</v>
      </c>
      <c r="I2" s="14" t="str">
        <f>H2</f>
        <v>Credit institutions</v>
      </c>
      <c r="J2" s="146"/>
      <c r="K2" s="145" t="s">
        <v>501</v>
      </c>
      <c r="L2" s="146" t="s">
        <v>498</v>
      </c>
      <c r="M2" s="146" t="s">
        <v>502</v>
      </c>
      <c r="N2" s="146"/>
      <c r="O2" s="144" t="s">
        <v>503</v>
      </c>
      <c r="P2" s="146" t="s">
        <v>504</v>
      </c>
      <c r="Q2" s="146" t="s">
        <v>504</v>
      </c>
      <c r="S2" s="145" t="s">
        <v>505</v>
      </c>
      <c r="T2" s="14" t="s">
        <v>506</v>
      </c>
      <c r="U2" s="147" t="s">
        <v>507</v>
      </c>
      <c r="W2" s="144" t="s">
        <v>508</v>
      </c>
      <c r="X2" s="12" t="s">
        <v>15</v>
      </c>
      <c r="Y2" s="12" t="s">
        <v>15</v>
      </c>
      <c r="AA2" s="144" t="s">
        <v>509</v>
      </c>
      <c r="AB2" s="12" t="s">
        <v>75</v>
      </c>
      <c r="AC2" s="12" t="s">
        <v>75</v>
      </c>
      <c r="AE2" s="144" t="s">
        <v>510</v>
      </c>
      <c r="AF2" s="12" t="s">
        <v>108</v>
      </c>
      <c r="AG2" s="12" t="s">
        <v>108</v>
      </c>
      <c r="AI2" s="144" t="s">
        <v>511</v>
      </c>
      <c r="AJ2" s="12" t="s">
        <v>512</v>
      </c>
      <c r="AK2" s="12" t="s">
        <v>512</v>
      </c>
      <c r="AM2" s="144" t="s">
        <v>513</v>
      </c>
      <c r="AN2" s="12" t="s">
        <v>514</v>
      </c>
      <c r="AO2" s="12" t="s">
        <v>514</v>
      </c>
      <c r="AQ2" s="144" t="s">
        <v>515</v>
      </c>
      <c r="AR2" s="12" t="s">
        <v>516</v>
      </c>
      <c r="AS2" s="12" t="s">
        <v>516</v>
      </c>
    </row>
    <row r="3" spans="1:45" ht="15" thickBot="1">
      <c r="A3" s="144" t="s">
        <v>517</v>
      </c>
      <c r="B3" s="145" t="s">
        <v>518</v>
      </c>
      <c r="C3" s="12" t="s">
        <v>519</v>
      </c>
      <c r="D3" s="12" t="str">
        <f t="shared" ref="D3:D60" si="0">E3 &amp; "-" &amp; C3</f>
        <v>AT-Trade authority (Federal Ministry for Economy, Energy and Tourism and Trade Authorities in the Austrian Länder)</v>
      </c>
      <c r="E3" s="14" t="s">
        <v>498</v>
      </c>
      <c r="G3" s="145" t="s">
        <v>1721</v>
      </c>
      <c r="H3" s="14" t="s">
        <v>1717</v>
      </c>
      <c r="I3" s="14" t="s">
        <v>1717</v>
      </c>
      <c r="J3" s="146"/>
      <c r="K3" s="145" t="s">
        <v>522</v>
      </c>
      <c r="L3" s="146" t="s">
        <v>523</v>
      </c>
      <c r="M3" s="146" t="s">
        <v>524</v>
      </c>
      <c r="N3" s="146"/>
      <c r="O3" s="144" t="s">
        <v>525</v>
      </c>
      <c r="P3" s="14" t="s">
        <v>526</v>
      </c>
      <c r="Q3" s="14" t="s">
        <v>526</v>
      </c>
      <c r="S3" s="145" t="s">
        <v>527</v>
      </c>
      <c r="T3" s="14" t="s">
        <v>528</v>
      </c>
      <c r="U3" s="147" t="s">
        <v>529</v>
      </c>
      <c r="W3" s="144" t="s">
        <v>530</v>
      </c>
      <c r="X3" s="12" t="s">
        <v>531</v>
      </c>
      <c r="Y3" s="12" t="s">
        <v>531</v>
      </c>
      <c r="AA3" s="144" t="s">
        <v>532</v>
      </c>
      <c r="AB3" s="12" t="s">
        <v>147</v>
      </c>
      <c r="AC3" s="12" t="s">
        <v>147</v>
      </c>
      <c r="AE3" s="144" t="s">
        <v>533</v>
      </c>
      <c r="AF3" s="12" t="s">
        <v>109</v>
      </c>
      <c r="AG3" s="12" t="s">
        <v>109</v>
      </c>
      <c r="AI3" s="144" t="s">
        <v>534</v>
      </c>
      <c r="AJ3" s="12" t="s">
        <v>535</v>
      </c>
      <c r="AK3" s="12" t="s">
        <v>535</v>
      </c>
      <c r="AM3" s="144" t="s">
        <v>536</v>
      </c>
      <c r="AN3" s="12" t="s">
        <v>537</v>
      </c>
      <c r="AO3" s="12" t="s">
        <v>537</v>
      </c>
      <c r="AQ3" s="144" t="s">
        <v>538</v>
      </c>
      <c r="AR3" s="12" t="s">
        <v>539</v>
      </c>
      <c r="AS3" s="12" t="s">
        <v>539</v>
      </c>
    </row>
    <row r="4" spans="1:45" ht="15" thickBot="1">
      <c r="A4" s="144" t="s">
        <v>540</v>
      </c>
      <c r="B4" s="145" t="s">
        <v>541</v>
      </c>
      <c r="C4" s="12" t="s">
        <v>542</v>
      </c>
      <c r="D4" s="12" t="str">
        <f t="shared" si="0"/>
        <v>BE-National Bank of Belgium</v>
      </c>
      <c r="E4" s="14" t="s">
        <v>523</v>
      </c>
      <c r="G4" s="145" t="s">
        <v>520</v>
      </c>
      <c r="H4" s="14" t="s">
        <v>521</v>
      </c>
      <c r="I4" s="14" t="str">
        <f t="shared" ref="I4:I12" si="1">H4</f>
        <v>Life insurance undertakings</v>
      </c>
      <c r="J4" s="146"/>
      <c r="K4" s="145" t="s">
        <v>545</v>
      </c>
      <c r="L4" s="146" t="s">
        <v>546</v>
      </c>
      <c r="M4" s="146" t="s">
        <v>547</v>
      </c>
      <c r="N4" s="146"/>
      <c r="O4" s="144" t="s">
        <v>548</v>
      </c>
      <c r="P4" s="14" t="s">
        <v>549</v>
      </c>
      <c r="Q4" s="14" t="s">
        <v>549</v>
      </c>
      <c r="S4" s="145" t="s">
        <v>550</v>
      </c>
      <c r="T4" s="14" t="s">
        <v>551</v>
      </c>
      <c r="U4" s="147" t="s">
        <v>552</v>
      </c>
      <c r="AA4" s="144" t="s">
        <v>553</v>
      </c>
      <c r="AB4" s="12" t="s">
        <v>156</v>
      </c>
      <c r="AC4" s="12" t="s">
        <v>156</v>
      </c>
      <c r="AE4" s="144" t="s">
        <v>554</v>
      </c>
      <c r="AF4" s="12" t="s">
        <v>110</v>
      </c>
      <c r="AG4" s="12" t="s">
        <v>110</v>
      </c>
      <c r="AI4" s="144" t="s">
        <v>555</v>
      </c>
      <c r="AJ4" s="12" t="s">
        <v>556</v>
      </c>
      <c r="AK4" s="12" t="s">
        <v>556</v>
      </c>
      <c r="AM4" s="144" t="s">
        <v>557</v>
      </c>
      <c r="AN4" s="12" t="s">
        <v>558</v>
      </c>
      <c r="AO4" s="12" t="s">
        <v>558</v>
      </c>
    </row>
    <row r="5" spans="1:45" ht="15" thickBot="1">
      <c r="A5" s="144" t="s">
        <v>559</v>
      </c>
      <c r="B5" s="145" t="s">
        <v>560</v>
      </c>
      <c r="C5" s="12" t="s">
        <v>561</v>
      </c>
      <c r="D5" s="12" t="str">
        <f t="shared" si="0"/>
        <v xml:space="preserve">BE-Financial Services and Markets Authority </v>
      </c>
      <c r="E5" s="14" t="s">
        <v>523</v>
      </c>
      <c r="G5" s="145" t="s">
        <v>543</v>
      </c>
      <c r="H5" s="14" t="s">
        <v>544</v>
      </c>
      <c r="I5" s="14" t="str">
        <f t="shared" si="1"/>
        <v>Life insurance intermediaries</v>
      </c>
      <c r="J5" s="146"/>
      <c r="K5" s="145" t="s">
        <v>564</v>
      </c>
      <c r="L5" s="146" t="s">
        <v>565</v>
      </c>
      <c r="M5" s="146" t="s">
        <v>566</v>
      </c>
      <c r="N5" s="146"/>
      <c r="O5" s="144" t="s">
        <v>567</v>
      </c>
      <c r="P5" s="14" t="s">
        <v>568</v>
      </c>
      <c r="Q5" s="14" t="s">
        <v>568</v>
      </c>
      <c r="S5" s="145" t="s">
        <v>569</v>
      </c>
      <c r="T5" s="14" t="s">
        <v>570</v>
      </c>
      <c r="U5" s="147" t="s">
        <v>571</v>
      </c>
      <c r="AA5" s="144" t="s">
        <v>572</v>
      </c>
      <c r="AB5" s="12" t="s">
        <v>183</v>
      </c>
      <c r="AC5" s="12" t="s">
        <v>183</v>
      </c>
      <c r="AE5" s="144" t="s">
        <v>573</v>
      </c>
      <c r="AF5" s="12" t="s">
        <v>111</v>
      </c>
      <c r="AG5" s="12" t="s">
        <v>111</v>
      </c>
      <c r="AI5" s="144" t="s">
        <v>574</v>
      </c>
      <c r="AJ5" s="12" t="s">
        <v>575</v>
      </c>
      <c r="AK5" s="12" t="s">
        <v>575</v>
      </c>
    </row>
    <row r="6" spans="1:45" ht="15" thickBot="1">
      <c r="A6" s="148" t="s">
        <v>576</v>
      </c>
      <c r="B6" s="145" t="s">
        <v>577</v>
      </c>
      <c r="C6" s="12" t="s">
        <v>578</v>
      </c>
      <c r="D6" s="12" t="str">
        <f t="shared" si="0"/>
        <v>BE-FPS Economy, SMEs, Middle Classes, and Energy</v>
      </c>
      <c r="E6" s="14" t="s">
        <v>523</v>
      </c>
      <c r="G6" s="145" t="s">
        <v>562</v>
      </c>
      <c r="H6" s="14" t="s">
        <v>563</v>
      </c>
      <c r="I6" s="14" t="str">
        <f t="shared" si="1"/>
        <v>E money institutions</v>
      </c>
      <c r="J6" s="146"/>
      <c r="K6" s="145" t="s">
        <v>581</v>
      </c>
      <c r="L6" s="146" t="s">
        <v>582</v>
      </c>
      <c r="M6" s="146" t="s">
        <v>583</v>
      </c>
      <c r="N6" s="146"/>
      <c r="O6" s="144" t="s">
        <v>584</v>
      </c>
      <c r="P6" s="14" t="s">
        <v>585</v>
      </c>
      <c r="Q6" s="14" t="s">
        <v>585</v>
      </c>
      <c r="S6" s="145" t="s">
        <v>586</v>
      </c>
      <c r="T6" s="14" t="s">
        <v>587</v>
      </c>
      <c r="U6" s="147" t="s">
        <v>588</v>
      </c>
      <c r="AA6" s="144" t="s">
        <v>589</v>
      </c>
      <c r="AB6" s="12" t="s">
        <v>190</v>
      </c>
      <c r="AC6" s="12" t="s">
        <v>190</v>
      </c>
      <c r="AE6" s="144" t="s">
        <v>590</v>
      </c>
      <c r="AF6" s="12" t="s">
        <v>112</v>
      </c>
      <c r="AG6" s="12" t="s">
        <v>112</v>
      </c>
      <c r="AI6" s="144" t="s">
        <v>591</v>
      </c>
      <c r="AJ6" s="12" t="s">
        <v>592</v>
      </c>
      <c r="AK6" s="12" t="s">
        <v>592</v>
      </c>
    </row>
    <row r="7" spans="1:45" ht="15" thickBot="1">
      <c r="A7" s="148" t="s">
        <v>593</v>
      </c>
      <c r="B7" s="145" t="s">
        <v>594</v>
      </c>
      <c r="C7" s="12" t="s">
        <v>595</v>
      </c>
      <c r="D7" s="12" t="str">
        <f t="shared" si="0"/>
        <v>BG-Bulgarian National Bank – Banking Supervision Department</v>
      </c>
      <c r="E7" s="14" t="s">
        <v>546</v>
      </c>
      <c r="G7" s="145" t="s">
        <v>579</v>
      </c>
      <c r="H7" s="14" t="s">
        <v>580</v>
      </c>
      <c r="I7" s="14" t="str">
        <f t="shared" si="1"/>
        <v>Payment institutions</v>
      </c>
      <c r="J7" s="146"/>
      <c r="K7" s="145" t="s">
        <v>598</v>
      </c>
      <c r="L7" s="146" t="s">
        <v>599</v>
      </c>
      <c r="M7" s="146" t="s">
        <v>600</v>
      </c>
      <c r="N7" s="146"/>
      <c r="O7" s="144" t="s">
        <v>601</v>
      </c>
      <c r="P7" s="14" t="s">
        <v>602</v>
      </c>
      <c r="Q7" s="14" t="s">
        <v>602</v>
      </c>
      <c r="S7" s="145" t="s">
        <v>603</v>
      </c>
      <c r="T7" s="14" t="s">
        <v>604</v>
      </c>
      <c r="U7" s="147" t="s">
        <v>605</v>
      </c>
      <c r="AA7" s="144" t="s">
        <v>606</v>
      </c>
      <c r="AB7" s="12" t="s">
        <v>198</v>
      </c>
      <c r="AC7" s="12" t="s">
        <v>198</v>
      </c>
      <c r="AE7" s="144" t="s">
        <v>607</v>
      </c>
      <c r="AF7" s="12" t="s">
        <v>113</v>
      </c>
      <c r="AG7" s="12" t="s">
        <v>113</v>
      </c>
    </row>
    <row r="8" spans="1:45" ht="15" thickBot="1">
      <c r="A8" s="148" t="s">
        <v>608</v>
      </c>
      <c r="B8" s="145" t="s">
        <v>609</v>
      </c>
      <c r="C8" s="12" t="s">
        <v>610</v>
      </c>
      <c r="D8" s="12" t="str">
        <f t="shared" si="0"/>
        <v>BG-Bulgarian National Bank – Banking Department</v>
      </c>
      <c r="E8" s="14" t="s">
        <v>546</v>
      </c>
      <c r="G8" s="145" t="s">
        <v>596</v>
      </c>
      <c r="H8" s="14" t="s">
        <v>597</v>
      </c>
      <c r="I8" s="14" t="str">
        <f t="shared" si="1"/>
        <v>Bureau de change</v>
      </c>
      <c r="J8" s="146"/>
      <c r="K8" s="145" t="s">
        <v>613</v>
      </c>
      <c r="L8" s="146" t="s">
        <v>614</v>
      </c>
      <c r="M8" s="146" t="s">
        <v>615</v>
      </c>
      <c r="N8" s="146"/>
      <c r="O8" s="144" t="s">
        <v>616</v>
      </c>
      <c r="P8" s="12" t="s">
        <v>617</v>
      </c>
      <c r="Q8" s="12" t="s">
        <v>617</v>
      </c>
      <c r="S8" s="145" t="s">
        <v>618</v>
      </c>
      <c r="T8" s="14" t="s">
        <v>619</v>
      </c>
      <c r="U8" s="147" t="s">
        <v>620</v>
      </c>
      <c r="AA8" s="144" t="s">
        <v>621</v>
      </c>
      <c r="AB8" s="12" t="s">
        <v>205</v>
      </c>
      <c r="AC8" s="12" t="s">
        <v>205</v>
      </c>
      <c r="AE8" s="144" t="s">
        <v>622</v>
      </c>
      <c r="AF8" s="12" t="s">
        <v>114</v>
      </c>
      <c r="AG8" s="12" t="s">
        <v>114</v>
      </c>
    </row>
    <row r="9" spans="1:45" ht="15.75" customHeight="1" thickBot="1">
      <c r="A9" s="148" t="s">
        <v>623</v>
      </c>
      <c r="B9" s="145" t="s">
        <v>624</v>
      </c>
      <c r="C9" s="12" t="s">
        <v>625</v>
      </c>
      <c r="D9" s="12" t="str">
        <f t="shared" si="0"/>
        <v>BG-Financial supervision commission</v>
      </c>
      <c r="E9" s="14" t="s">
        <v>546</v>
      </c>
      <c r="G9" s="145" t="s">
        <v>611</v>
      </c>
      <c r="H9" s="14" t="s">
        <v>612</v>
      </c>
      <c r="I9" s="14" t="str">
        <f t="shared" si="1"/>
        <v>Investment firms</v>
      </c>
      <c r="J9" s="146"/>
      <c r="K9" s="145" t="s">
        <v>628</v>
      </c>
      <c r="L9" s="146" t="s">
        <v>629</v>
      </c>
      <c r="M9" s="146" t="s">
        <v>630</v>
      </c>
      <c r="N9" s="146"/>
      <c r="S9" s="145" t="s">
        <v>631</v>
      </c>
      <c r="T9" s="14" t="s">
        <v>632</v>
      </c>
      <c r="U9" s="147" t="s">
        <v>633</v>
      </c>
      <c r="AA9" s="144" t="s">
        <v>634</v>
      </c>
      <c r="AB9" s="12" t="s">
        <v>222</v>
      </c>
      <c r="AC9" s="12" t="s">
        <v>222</v>
      </c>
      <c r="AE9" s="144" t="s">
        <v>635</v>
      </c>
      <c r="AF9" s="12" t="s">
        <v>115</v>
      </c>
      <c r="AG9" s="12" t="s">
        <v>115</v>
      </c>
    </row>
    <row r="10" spans="1:45" ht="15" thickBot="1">
      <c r="A10" s="148" t="s">
        <v>636</v>
      </c>
      <c r="B10" s="145" t="s">
        <v>637</v>
      </c>
      <c r="C10" s="12" t="s">
        <v>638</v>
      </c>
      <c r="D10" s="12" t="str">
        <f t="shared" si="0"/>
        <v>BG-State Agency for National Security - Financial Intelligence Directorate</v>
      </c>
      <c r="E10" s="14" t="s">
        <v>546</v>
      </c>
      <c r="G10" s="145" t="s">
        <v>626</v>
      </c>
      <c r="H10" s="14" t="s">
        <v>627</v>
      </c>
      <c r="I10" s="14" t="str">
        <f t="shared" si="1"/>
        <v>Asset management companies</v>
      </c>
      <c r="J10" s="146"/>
      <c r="K10" s="145" t="s">
        <v>641</v>
      </c>
      <c r="L10" s="146" t="s">
        <v>642</v>
      </c>
      <c r="M10" s="146" t="s">
        <v>643</v>
      </c>
      <c r="N10" s="146"/>
      <c r="S10" s="145" t="s">
        <v>644</v>
      </c>
      <c r="T10" s="14" t="s">
        <v>645</v>
      </c>
      <c r="U10" s="147" t="s">
        <v>646</v>
      </c>
      <c r="AA10" s="144" t="s">
        <v>647</v>
      </c>
      <c r="AB10" s="12" t="s">
        <v>229</v>
      </c>
      <c r="AC10" s="12" t="s">
        <v>229</v>
      </c>
      <c r="AE10" s="144" t="s">
        <v>648</v>
      </c>
      <c r="AF10" s="12" t="s">
        <v>116</v>
      </c>
      <c r="AG10" s="12" t="s">
        <v>116</v>
      </c>
    </row>
    <row r="11" spans="1:45" ht="15" thickBot="1">
      <c r="A11" s="148" t="s">
        <v>649</v>
      </c>
      <c r="B11" s="145" t="s">
        <v>650</v>
      </c>
      <c r="C11" s="12" t="s">
        <v>651</v>
      </c>
      <c r="D11" s="12" t="str">
        <f t="shared" si="0"/>
        <v>HR-Croatian National Bank</v>
      </c>
      <c r="E11" s="14" t="s">
        <v>565</v>
      </c>
      <c r="G11" s="145" t="s">
        <v>639</v>
      </c>
      <c r="H11" s="14" t="s">
        <v>640</v>
      </c>
      <c r="I11" s="14" t="str">
        <f t="shared" si="1"/>
        <v>CASP</v>
      </c>
      <c r="J11" s="146"/>
      <c r="K11" s="145" t="s">
        <v>654</v>
      </c>
      <c r="L11" s="146" t="s">
        <v>655</v>
      </c>
      <c r="M11" s="146" t="s">
        <v>656</v>
      </c>
      <c r="N11" s="146"/>
      <c r="S11" s="145" t="s">
        <v>657</v>
      </c>
      <c r="T11" s="14" t="s">
        <v>658</v>
      </c>
      <c r="U11" s="147" t="s">
        <v>659</v>
      </c>
      <c r="AA11" s="144" t="s">
        <v>660</v>
      </c>
      <c r="AB11" s="12" t="s">
        <v>237</v>
      </c>
      <c r="AC11" s="12" t="s">
        <v>237</v>
      </c>
      <c r="AE11" s="144" t="s">
        <v>661</v>
      </c>
      <c r="AF11" s="12" t="s">
        <v>117</v>
      </c>
      <c r="AG11" s="12" t="s">
        <v>117</v>
      </c>
    </row>
    <row r="12" spans="1:45" ht="15" thickBot="1">
      <c r="A12" s="148" t="s">
        <v>662</v>
      </c>
      <c r="B12" s="145" t="s">
        <v>663</v>
      </c>
      <c r="C12" s="12" t="s">
        <v>664</v>
      </c>
      <c r="D12" s="12" t="str">
        <f t="shared" si="0"/>
        <v>HR-Croatian Financial Services Supervisory Agency</v>
      </c>
      <c r="E12" s="14" t="s">
        <v>565</v>
      </c>
      <c r="G12" s="145" t="s">
        <v>652</v>
      </c>
      <c r="H12" s="14" t="s">
        <v>653</v>
      </c>
      <c r="I12" s="14" t="str">
        <f t="shared" si="1"/>
        <v>Other financial institutions</v>
      </c>
      <c r="J12" s="146"/>
      <c r="K12" s="145" t="s">
        <v>665</v>
      </c>
      <c r="L12" s="146" t="s">
        <v>666</v>
      </c>
      <c r="M12" s="146" t="s">
        <v>667</v>
      </c>
      <c r="N12" s="146"/>
      <c r="S12" s="145" t="s">
        <v>668</v>
      </c>
      <c r="T12" s="14" t="s">
        <v>669</v>
      </c>
      <c r="U12" s="147" t="s">
        <v>670</v>
      </c>
      <c r="AA12" s="144" t="s">
        <v>671</v>
      </c>
      <c r="AB12" s="12" t="s">
        <v>249</v>
      </c>
      <c r="AC12" s="12" t="s">
        <v>249</v>
      </c>
      <c r="AE12" s="144" t="s">
        <v>672</v>
      </c>
      <c r="AF12" s="12" t="s">
        <v>118</v>
      </c>
      <c r="AG12" s="12" t="s">
        <v>118</v>
      </c>
    </row>
    <row r="13" spans="1:45" ht="15" thickBot="1">
      <c r="A13" s="148" t="s">
        <v>673</v>
      </c>
      <c r="B13" s="145" t="s">
        <v>674</v>
      </c>
      <c r="C13" s="12" t="s">
        <v>675</v>
      </c>
      <c r="D13" s="12" t="str">
        <f t="shared" si="0"/>
        <v>HR-MINISTRY OF FINANCE, FINANCIAL INSPECTORATE</v>
      </c>
      <c r="E13" s="14" t="s">
        <v>565</v>
      </c>
      <c r="J13" s="146"/>
      <c r="K13" s="145" t="s">
        <v>676</v>
      </c>
      <c r="L13" s="146" t="s">
        <v>677</v>
      </c>
      <c r="M13" s="146" t="s">
        <v>678</v>
      </c>
      <c r="N13" s="146"/>
      <c r="S13" s="145" t="s">
        <v>679</v>
      </c>
      <c r="T13" s="14" t="s">
        <v>680</v>
      </c>
      <c r="U13" s="147" t="s">
        <v>681</v>
      </c>
      <c r="AA13" s="144" t="s">
        <v>682</v>
      </c>
      <c r="AB13" s="12" t="s">
        <v>255</v>
      </c>
      <c r="AC13" s="12" t="s">
        <v>255</v>
      </c>
      <c r="AE13" s="144" t="s">
        <v>683</v>
      </c>
      <c r="AF13" s="12" t="s">
        <v>119</v>
      </c>
      <c r="AG13" s="12" t="s">
        <v>119</v>
      </c>
    </row>
    <row r="14" spans="1:45" ht="15" thickBot="1">
      <c r="A14" s="148" t="s">
        <v>684</v>
      </c>
      <c r="B14" s="145" t="s">
        <v>685</v>
      </c>
      <c r="C14" s="12" t="s">
        <v>686</v>
      </c>
      <c r="D14" s="12" t="str">
        <f t="shared" si="0"/>
        <v>CY-Central Bank of Cyprus</v>
      </c>
      <c r="E14" s="14" t="s">
        <v>582</v>
      </c>
      <c r="J14" s="146"/>
      <c r="K14" s="145" t="s">
        <v>687</v>
      </c>
      <c r="L14" s="146" t="s">
        <v>688</v>
      </c>
      <c r="M14" s="146" t="s">
        <v>689</v>
      </c>
      <c r="N14" s="146"/>
      <c r="S14" s="145" t="s">
        <v>690</v>
      </c>
      <c r="T14" s="14" t="s">
        <v>691</v>
      </c>
      <c r="U14" s="147" t="s">
        <v>692</v>
      </c>
      <c r="AA14" s="144" t="s">
        <v>693</v>
      </c>
      <c r="AB14" s="12" t="s">
        <v>259</v>
      </c>
      <c r="AC14" s="12" t="s">
        <v>259</v>
      </c>
      <c r="AE14" s="144" t="s">
        <v>694</v>
      </c>
      <c r="AF14" s="12" t="s">
        <v>120</v>
      </c>
      <c r="AG14" s="12" t="s">
        <v>120</v>
      </c>
    </row>
    <row r="15" spans="1:45" ht="15" thickBot="1">
      <c r="A15" s="148" t="s">
        <v>695</v>
      </c>
      <c r="B15" s="145" t="s">
        <v>696</v>
      </c>
      <c r="C15" s="12" t="s">
        <v>697</v>
      </c>
      <c r="D15" s="12" t="str">
        <f t="shared" si="0"/>
        <v>CY-Cyprus Securities and Exchange Commission</v>
      </c>
      <c r="E15" s="14" t="s">
        <v>582</v>
      </c>
      <c r="J15" s="146"/>
      <c r="K15" s="145" t="s">
        <v>698</v>
      </c>
      <c r="L15" s="146" t="s">
        <v>699</v>
      </c>
      <c r="M15" s="146" t="s">
        <v>700</v>
      </c>
      <c r="N15" s="146"/>
      <c r="S15" s="145" t="s">
        <v>501</v>
      </c>
      <c r="T15" s="14" t="s">
        <v>498</v>
      </c>
      <c r="U15" s="147" t="s">
        <v>502</v>
      </c>
      <c r="AA15" s="144" t="s">
        <v>701</v>
      </c>
      <c r="AB15" s="12" t="s">
        <v>267</v>
      </c>
      <c r="AC15" s="12" t="s">
        <v>267</v>
      </c>
      <c r="AE15" s="144" t="s">
        <v>702</v>
      </c>
      <c r="AF15" s="12" t="s">
        <v>121</v>
      </c>
      <c r="AG15" s="12" t="s">
        <v>121</v>
      </c>
    </row>
    <row r="16" spans="1:45" ht="15" thickBot="1">
      <c r="A16" s="148" t="s">
        <v>703</v>
      </c>
      <c r="B16" s="145" t="s">
        <v>704</v>
      </c>
      <c r="C16" s="12" t="s">
        <v>705</v>
      </c>
      <c r="D16" s="12" t="str">
        <f t="shared" si="0"/>
        <v>CY-Superintendent of Insurance</v>
      </c>
      <c r="E16" s="14" t="s">
        <v>582</v>
      </c>
      <c r="J16" s="146"/>
      <c r="K16" s="145" t="s">
        <v>706</v>
      </c>
      <c r="L16" s="146" t="s">
        <v>707</v>
      </c>
      <c r="M16" s="146" t="s">
        <v>708</v>
      </c>
      <c r="N16" s="146"/>
      <c r="S16" s="145" t="s">
        <v>709</v>
      </c>
      <c r="T16" s="14" t="s">
        <v>710</v>
      </c>
      <c r="U16" s="147" t="s">
        <v>711</v>
      </c>
      <c r="AA16" s="144" t="s">
        <v>712</v>
      </c>
      <c r="AB16" s="12" t="s">
        <v>274</v>
      </c>
      <c r="AC16" s="12" t="s">
        <v>274</v>
      </c>
      <c r="AE16" s="144" t="s">
        <v>713</v>
      </c>
      <c r="AF16" s="12" t="s">
        <v>122</v>
      </c>
      <c r="AG16" s="12" t="s">
        <v>122</v>
      </c>
    </row>
    <row r="17" spans="1:33" ht="15" thickBot="1">
      <c r="A17" s="148" t="s">
        <v>714</v>
      </c>
      <c r="B17" s="145" t="s">
        <v>715</v>
      </c>
      <c r="C17" s="12" t="s">
        <v>716</v>
      </c>
      <c r="D17" s="12" t="str">
        <f t="shared" si="0"/>
        <v>CZ-Czech National Bank</v>
      </c>
      <c r="E17" s="14" t="s">
        <v>599</v>
      </c>
      <c r="J17" s="146"/>
      <c r="K17" s="145" t="s">
        <v>717</v>
      </c>
      <c r="L17" s="146" t="s">
        <v>718</v>
      </c>
      <c r="M17" s="146" t="s">
        <v>719</v>
      </c>
      <c r="N17" s="146"/>
      <c r="S17" s="145" t="s">
        <v>720</v>
      </c>
      <c r="T17" s="14" t="s">
        <v>721</v>
      </c>
      <c r="U17" s="147" t="s">
        <v>722</v>
      </c>
      <c r="AA17" s="144" t="s">
        <v>723</v>
      </c>
      <c r="AB17" s="12" t="s">
        <v>282</v>
      </c>
      <c r="AC17" s="12" t="s">
        <v>282</v>
      </c>
      <c r="AE17" s="144" t="s">
        <v>724</v>
      </c>
      <c r="AF17" s="12" t="s">
        <v>123</v>
      </c>
      <c r="AG17" s="12" t="s">
        <v>123</v>
      </c>
    </row>
    <row r="18" spans="1:33" ht="15.75" customHeight="1" thickBot="1">
      <c r="A18" s="148" t="s">
        <v>725</v>
      </c>
      <c r="B18" s="145" t="s">
        <v>726</v>
      </c>
      <c r="C18" s="12" t="s">
        <v>727</v>
      </c>
      <c r="D18" s="12" t="str">
        <f t="shared" si="0"/>
        <v>DE-Federal Financial Supervisory Authority</v>
      </c>
      <c r="E18" s="12" t="s">
        <v>666</v>
      </c>
      <c r="J18" s="146"/>
      <c r="K18" s="145" t="s">
        <v>728</v>
      </c>
      <c r="L18" s="146" t="s">
        <v>729</v>
      </c>
      <c r="M18" s="146" t="s">
        <v>730</v>
      </c>
      <c r="N18" s="146"/>
      <c r="S18" s="145" t="s">
        <v>731</v>
      </c>
      <c r="T18" s="12" t="s">
        <v>732</v>
      </c>
      <c r="U18" s="147" t="s">
        <v>733</v>
      </c>
      <c r="AA18" s="144" t="s">
        <v>734</v>
      </c>
      <c r="AB18" s="12" t="s">
        <v>285</v>
      </c>
      <c r="AC18" s="12" t="s">
        <v>285</v>
      </c>
      <c r="AE18" s="144" t="s">
        <v>735</v>
      </c>
      <c r="AF18" s="12" t="s">
        <v>124</v>
      </c>
      <c r="AG18" s="12" t="s">
        <v>124</v>
      </c>
    </row>
    <row r="19" spans="1:33" ht="15" thickBot="1">
      <c r="A19" s="148" t="s">
        <v>736</v>
      </c>
      <c r="B19" s="145" t="s">
        <v>737</v>
      </c>
      <c r="C19" s="12" t="s">
        <v>738</v>
      </c>
      <c r="D19" s="12" t="str">
        <f t="shared" si="0"/>
        <v>DK-Danish Financial Supervisory Authority</v>
      </c>
      <c r="E19" s="12" t="s">
        <v>614</v>
      </c>
      <c r="J19" s="146"/>
      <c r="K19" s="145" t="s">
        <v>739</v>
      </c>
      <c r="L19" s="146" t="s">
        <v>740</v>
      </c>
      <c r="M19" s="146" t="s">
        <v>741</v>
      </c>
      <c r="N19" s="146"/>
      <c r="S19" s="145" t="s">
        <v>742</v>
      </c>
      <c r="T19" s="12" t="s">
        <v>743</v>
      </c>
      <c r="U19" s="147" t="s">
        <v>744</v>
      </c>
      <c r="AA19" s="144" t="s">
        <v>745</v>
      </c>
      <c r="AB19" s="12" t="s">
        <v>288</v>
      </c>
      <c r="AC19" s="12" t="s">
        <v>288</v>
      </c>
      <c r="AE19" s="144" t="s">
        <v>746</v>
      </c>
      <c r="AF19" s="12" t="s">
        <v>125</v>
      </c>
      <c r="AG19" s="12" t="s">
        <v>125</v>
      </c>
    </row>
    <row r="20" spans="1:33" ht="15" thickBot="1">
      <c r="A20" s="148" t="s">
        <v>747</v>
      </c>
      <c r="B20" s="145" t="s">
        <v>748</v>
      </c>
      <c r="C20" s="12" t="s">
        <v>749</v>
      </c>
      <c r="D20" s="12" t="str">
        <f t="shared" si="0"/>
        <v>EE-Financial Supervision and Resolution Authority</v>
      </c>
      <c r="E20" s="12" t="s">
        <v>629</v>
      </c>
      <c r="J20" s="146"/>
      <c r="K20" s="145" t="s">
        <v>750</v>
      </c>
      <c r="L20" s="146" t="s">
        <v>751</v>
      </c>
      <c r="M20" s="146" t="s">
        <v>752</v>
      </c>
      <c r="N20" s="146"/>
      <c r="S20" s="145" t="s">
        <v>753</v>
      </c>
      <c r="T20" s="12" t="s">
        <v>754</v>
      </c>
      <c r="U20" s="147" t="s">
        <v>755</v>
      </c>
      <c r="AA20" s="144" t="s">
        <v>756</v>
      </c>
      <c r="AB20" s="12" t="s">
        <v>292</v>
      </c>
      <c r="AC20" s="12" t="s">
        <v>292</v>
      </c>
      <c r="AE20" s="144" t="s">
        <v>757</v>
      </c>
      <c r="AF20" s="12" t="s">
        <v>126</v>
      </c>
      <c r="AG20" s="12" t="s">
        <v>126</v>
      </c>
    </row>
    <row r="21" spans="1:33" ht="15" thickBot="1">
      <c r="A21" s="148" t="s">
        <v>758</v>
      </c>
      <c r="B21" s="145" t="s">
        <v>759</v>
      </c>
      <c r="C21" s="12" t="s">
        <v>760</v>
      </c>
      <c r="D21" s="12" t="str">
        <f t="shared" si="0"/>
        <v>EE-Estonian Financial Intelligence Unit</v>
      </c>
      <c r="E21" s="12" t="s">
        <v>629</v>
      </c>
      <c r="J21" s="146"/>
      <c r="K21" s="145" t="s">
        <v>761</v>
      </c>
      <c r="L21" s="146" t="s">
        <v>762</v>
      </c>
      <c r="M21" s="146" t="s">
        <v>763</v>
      </c>
      <c r="N21" s="146"/>
      <c r="S21" s="145" t="s">
        <v>764</v>
      </c>
      <c r="T21" s="12" t="s">
        <v>765</v>
      </c>
      <c r="U21" s="147" t="s">
        <v>766</v>
      </c>
      <c r="AA21" s="144" t="s">
        <v>767</v>
      </c>
      <c r="AB21" s="12" t="s">
        <v>316</v>
      </c>
      <c r="AC21" s="12" t="s">
        <v>316</v>
      </c>
      <c r="AE21" s="144" t="s">
        <v>768</v>
      </c>
      <c r="AF21" s="12" t="s">
        <v>127</v>
      </c>
      <c r="AG21" s="12" t="s">
        <v>127</v>
      </c>
    </row>
    <row r="22" spans="1:33" ht="15" thickBot="1">
      <c r="A22" s="148" t="s">
        <v>769</v>
      </c>
      <c r="B22" s="145" t="s">
        <v>770</v>
      </c>
      <c r="C22" s="12" t="s">
        <v>771</v>
      </c>
      <c r="D22" s="12" t="str">
        <f t="shared" si="0"/>
        <v>EL-Bank of Greece</v>
      </c>
      <c r="E22" s="12" t="s">
        <v>772</v>
      </c>
      <c r="J22" s="146"/>
      <c r="K22" s="145" t="s">
        <v>773</v>
      </c>
      <c r="L22" s="146" t="s">
        <v>774</v>
      </c>
      <c r="M22" s="146" t="s">
        <v>775</v>
      </c>
      <c r="N22" s="146"/>
      <c r="S22" s="145" t="s">
        <v>522</v>
      </c>
      <c r="T22" s="12" t="s">
        <v>523</v>
      </c>
      <c r="U22" s="147" t="s">
        <v>524</v>
      </c>
      <c r="AA22" s="144" t="s">
        <v>776</v>
      </c>
      <c r="AB22" s="12" t="s">
        <v>327</v>
      </c>
      <c r="AC22" s="12" t="s">
        <v>327</v>
      </c>
      <c r="AE22" s="144" t="s">
        <v>777</v>
      </c>
      <c r="AF22" s="12" t="s">
        <v>128</v>
      </c>
      <c r="AG22" s="12" t="s">
        <v>128</v>
      </c>
    </row>
    <row r="23" spans="1:33" ht="15" thickBot="1">
      <c r="A23" s="148" t="s">
        <v>778</v>
      </c>
      <c r="B23" s="145" t="s">
        <v>779</v>
      </c>
      <c r="C23" s="12" t="s">
        <v>780</v>
      </c>
      <c r="D23" s="12" t="str">
        <f t="shared" si="0"/>
        <v xml:space="preserve">EL-Hellenic Capital Marekt Commission </v>
      </c>
      <c r="E23" s="12" t="s">
        <v>772</v>
      </c>
      <c r="J23" s="146"/>
      <c r="K23" s="145" t="s">
        <v>781</v>
      </c>
      <c r="L23" s="146" t="s">
        <v>782</v>
      </c>
      <c r="M23" s="146" t="s">
        <v>783</v>
      </c>
      <c r="N23" s="146"/>
      <c r="S23" s="145" t="s">
        <v>784</v>
      </c>
      <c r="T23" s="12" t="s">
        <v>785</v>
      </c>
      <c r="U23" s="147" t="s">
        <v>786</v>
      </c>
      <c r="AA23" s="144" t="s">
        <v>787</v>
      </c>
      <c r="AB23" s="12" t="s">
        <v>330</v>
      </c>
      <c r="AC23" s="12" t="s">
        <v>330</v>
      </c>
      <c r="AE23" s="144" t="s">
        <v>788</v>
      </c>
      <c r="AF23" s="12" t="s">
        <v>129</v>
      </c>
      <c r="AG23" s="12" t="s">
        <v>129</v>
      </c>
    </row>
    <row r="24" spans="1:33" ht="15" thickBot="1">
      <c r="A24" s="148" t="s">
        <v>789</v>
      </c>
      <c r="B24" s="145" t="s">
        <v>790</v>
      </c>
      <c r="C24" s="12" t="s">
        <v>791</v>
      </c>
      <c r="D24" s="12" t="str">
        <f t="shared" si="0"/>
        <v>ES-Executive Service of the Commission for the Prevention of Money Laundering and Monetary Offences</v>
      </c>
      <c r="E24" s="12" t="s">
        <v>792</v>
      </c>
      <c r="J24" s="146"/>
      <c r="K24" s="145" t="s">
        <v>793</v>
      </c>
      <c r="L24" s="146" t="s">
        <v>794</v>
      </c>
      <c r="M24" s="146" t="s">
        <v>795</v>
      </c>
      <c r="N24" s="146"/>
      <c r="S24" s="145" t="s">
        <v>796</v>
      </c>
      <c r="T24" s="12" t="s">
        <v>797</v>
      </c>
      <c r="U24" s="147" t="s">
        <v>798</v>
      </c>
      <c r="AA24" s="144" t="s">
        <v>799</v>
      </c>
      <c r="AB24" s="12" t="s">
        <v>336</v>
      </c>
      <c r="AC24" s="12" t="s">
        <v>336</v>
      </c>
      <c r="AE24" s="144" t="s">
        <v>800</v>
      </c>
      <c r="AF24" s="12" t="s">
        <v>130</v>
      </c>
      <c r="AG24" s="12" t="s">
        <v>130</v>
      </c>
    </row>
    <row r="25" spans="1:33" ht="15" thickBot="1">
      <c r="A25" s="148" t="s">
        <v>801</v>
      </c>
      <c r="B25" s="145" t="s">
        <v>802</v>
      </c>
      <c r="C25" s="12" t="s">
        <v>803</v>
      </c>
      <c r="D25" s="12" t="str">
        <f t="shared" si="0"/>
        <v>ES-Secretariat of the Commission for the Prevention of Money Laundering and Monetary Offences</v>
      </c>
      <c r="E25" s="12" t="s">
        <v>792</v>
      </c>
      <c r="J25" s="146"/>
      <c r="K25" s="145" t="s">
        <v>804</v>
      </c>
      <c r="L25" s="146" t="s">
        <v>805</v>
      </c>
      <c r="M25" s="146" t="s">
        <v>806</v>
      </c>
      <c r="N25" s="146"/>
      <c r="S25" s="145" t="s">
        <v>807</v>
      </c>
      <c r="T25" s="12" t="s">
        <v>808</v>
      </c>
      <c r="U25" s="147" t="s">
        <v>809</v>
      </c>
      <c r="AA25" s="144" t="s">
        <v>810</v>
      </c>
      <c r="AB25" s="12" t="s">
        <v>343</v>
      </c>
      <c r="AC25" s="12" t="s">
        <v>343</v>
      </c>
      <c r="AE25" s="144" t="s">
        <v>811</v>
      </c>
      <c r="AF25" s="12" t="s">
        <v>131</v>
      </c>
      <c r="AG25" s="12" t="s">
        <v>131</v>
      </c>
    </row>
    <row r="26" spans="1:33" ht="15" thickBot="1">
      <c r="A26" s="148" t="s">
        <v>812</v>
      </c>
      <c r="B26" s="145" t="s">
        <v>813</v>
      </c>
      <c r="C26" s="12" t="s">
        <v>814</v>
      </c>
      <c r="D26" s="12" t="str">
        <f t="shared" si="0"/>
        <v>ES-Bank of Spain</v>
      </c>
      <c r="E26" s="12" t="s">
        <v>792</v>
      </c>
      <c r="J26" s="146"/>
      <c r="K26" s="145" t="s">
        <v>815</v>
      </c>
      <c r="L26" s="146" t="s">
        <v>816</v>
      </c>
      <c r="M26" s="146" t="s">
        <v>817</v>
      </c>
      <c r="N26" s="146"/>
      <c r="S26" s="145" t="s">
        <v>818</v>
      </c>
      <c r="T26" s="12" t="s">
        <v>819</v>
      </c>
      <c r="U26" s="147" t="s">
        <v>820</v>
      </c>
      <c r="AA26" s="144" t="s">
        <v>821</v>
      </c>
      <c r="AB26" s="12" t="s">
        <v>362</v>
      </c>
      <c r="AC26" s="12" t="s">
        <v>362</v>
      </c>
      <c r="AE26" s="144" t="s">
        <v>822</v>
      </c>
      <c r="AF26" s="12" t="s">
        <v>132</v>
      </c>
      <c r="AG26" s="12" t="s">
        <v>132</v>
      </c>
    </row>
    <row r="27" spans="1:33" ht="15" thickBot="1">
      <c r="A27" s="148" t="s">
        <v>823</v>
      </c>
      <c r="B27" s="145" t="s">
        <v>824</v>
      </c>
      <c r="C27" s="12" t="s">
        <v>825</v>
      </c>
      <c r="D27" s="12" t="str">
        <f t="shared" si="0"/>
        <v>ES-National Securities Market Commission</v>
      </c>
      <c r="E27" s="12" t="s">
        <v>792</v>
      </c>
      <c r="J27" s="146"/>
      <c r="K27" s="145" t="s">
        <v>826</v>
      </c>
      <c r="L27" s="146" t="s">
        <v>792</v>
      </c>
      <c r="M27" s="146" t="s">
        <v>827</v>
      </c>
      <c r="N27" s="146"/>
      <c r="S27" s="145" t="s">
        <v>828</v>
      </c>
      <c r="T27" s="12" t="s">
        <v>829</v>
      </c>
      <c r="U27" s="147" t="s">
        <v>830</v>
      </c>
      <c r="AA27" s="144" t="s">
        <v>831</v>
      </c>
      <c r="AB27" s="12" t="s">
        <v>372</v>
      </c>
      <c r="AC27" s="12" t="s">
        <v>372</v>
      </c>
      <c r="AE27" s="144" t="s">
        <v>832</v>
      </c>
      <c r="AF27" s="12" t="s">
        <v>133</v>
      </c>
      <c r="AG27" s="12" t="s">
        <v>133</v>
      </c>
    </row>
    <row r="28" spans="1:33" ht="15" thickBot="1">
      <c r="A28" s="148" t="s">
        <v>833</v>
      </c>
      <c r="B28" s="145" t="s">
        <v>834</v>
      </c>
      <c r="C28" s="12" t="s">
        <v>835</v>
      </c>
      <c r="D28" s="12" t="str">
        <f t="shared" si="0"/>
        <v>ES-DG Insurance and Pension Funds</v>
      </c>
      <c r="E28" s="12" t="s">
        <v>792</v>
      </c>
      <c r="J28" s="146"/>
      <c r="K28" s="145" t="s">
        <v>836</v>
      </c>
      <c r="L28" s="146" t="s">
        <v>837</v>
      </c>
      <c r="M28" s="146" t="s">
        <v>838</v>
      </c>
      <c r="N28" s="146"/>
      <c r="S28" s="145" t="s">
        <v>839</v>
      </c>
      <c r="T28" s="12" t="s">
        <v>840</v>
      </c>
      <c r="U28" s="147" t="s">
        <v>841</v>
      </c>
      <c r="AA28" s="144" t="s">
        <v>842</v>
      </c>
      <c r="AB28" s="12" t="s">
        <v>383</v>
      </c>
      <c r="AC28" s="12" t="s">
        <v>383</v>
      </c>
      <c r="AE28" s="144" t="s">
        <v>843</v>
      </c>
      <c r="AF28" s="12" t="s">
        <v>134</v>
      </c>
      <c r="AG28" s="12" t="s">
        <v>134</v>
      </c>
    </row>
    <row r="29" spans="1:33" ht="15" thickBot="1">
      <c r="A29" s="148" t="s">
        <v>844</v>
      </c>
      <c r="B29" s="145" t="s">
        <v>845</v>
      </c>
      <c r="C29" s="12" t="s">
        <v>846</v>
      </c>
      <c r="D29" s="12" t="str">
        <f t="shared" si="0"/>
        <v>FI-Financial Supervisory Authority</v>
      </c>
      <c r="E29" s="12" t="s">
        <v>642</v>
      </c>
      <c r="S29" s="145" t="s">
        <v>847</v>
      </c>
      <c r="T29" s="12" t="s">
        <v>848</v>
      </c>
      <c r="U29" s="147" t="s">
        <v>849</v>
      </c>
      <c r="AA29" s="144" t="s">
        <v>510</v>
      </c>
      <c r="AB29" s="12" t="s">
        <v>406</v>
      </c>
      <c r="AC29" s="12" t="s">
        <v>406</v>
      </c>
      <c r="AE29" s="144" t="s">
        <v>850</v>
      </c>
      <c r="AF29" s="12" t="s">
        <v>135</v>
      </c>
      <c r="AG29" s="12" t="s">
        <v>135</v>
      </c>
    </row>
    <row r="30" spans="1:33" ht="15" thickBot="1">
      <c r="A30" s="148" t="s">
        <v>851</v>
      </c>
      <c r="B30" s="145" t="s">
        <v>852</v>
      </c>
      <c r="C30" s="12" t="s">
        <v>853</v>
      </c>
      <c r="D30" s="12" t="str">
        <f t="shared" si="0"/>
        <v>FR-Prudential Supervision and Resolution Authority</v>
      </c>
      <c r="E30" s="12" t="s">
        <v>655</v>
      </c>
      <c r="S30" s="145" t="s">
        <v>854</v>
      </c>
      <c r="T30" s="12" t="s">
        <v>855</v>
      </c>
      <c r="U30" s="147" t="s">
        <v>856</v>
      </c>
      <c r="AA30" s="144" t="s">
        <v>533</v>
      </c>
      <c r="AB30" s="12" t="s">
        <v>414</v>
      </c>
      <c r="AC30" s="12" t="s">
        <v>414</v>
      </c>
      <c r="AE30" s="144" t="s">
        <v>857</v>
      </c>
      <c r="AF30" s="12" t="s">
        <v>136</v>
      </c>
      <c r="AG30" s="12" t="s">
        <v>136</v>
      </c>
    </row>
    <row r="31" spans="1:33" ht="15" thickBot="1">
      <c r="A31" s="148" t="s">
        <v>858</v>
      </c>
      <c r="B31" s="145" t="s">
        <v>859</v>
      </c>
      <c r="C31" s="12" t="s">
        <v>860</v>
      </c>
      <c r="D31" s="12" t="str">
        <f t="shared" si="0"/>
        <v>FR-French Financial Markets Authority</v>
      </c>
      <c r="E31" s="12" t="s">
        <v>655</v>
      </c>
      <c r="S31" s="145" t="s">
        <v>861</v>
      </c>
      <c r="T31" s="12" t="s">
        <v>862</v>
      </c>
      <c r="U31" s="147" t="s">
        <v>863</v>
      </c>
      <c r="AA31" s="144" t="s">
        <v>554</v>
      </c>
      <c r="AB31" s="12" t="s">
        <v>422</v>
      </c>
      <c r="AC31" s="12" t="s">
        <v>422</v>
      </c>
    </row>
    <row r="32" spans="1:33" ht="15.75" customHeight="1" thickBot="1">
      <c r="A32" s="148" t="s">
        <v>864</v>
      </c>
      <c r="B32" s="145" t="s">
        <v>865</v>
      </c>
      <c r="C32" s="12" t="s">
        <v>866</v>
      </c>
      <c r="D32" s="12" t="str">
        <f t="shared" si="0"/>
        <v>HU-Central Bank of Hungary</v>
      </c>
      <c r="E32" s="12" t="s">
        <v>688</v>
      </c>
      <c r="S32" s="145" t="s">
        <v>867</v>
      </c>
      <c r="T32" s="12" t="s">
        <v>868</v>
      </c>
      <c r="U32" s="147" t="s">
        <v>869</v>
      </c>
      <c r="AA32" s="144" t="s">
        <v>573</v>
      </c>
      <c r="AB32" s="12" t="s">
        <v>445</v>
      </c>
      <c r="AC32" s="12" t="s">
        <v>445</v>
      </c>
    </row>
    <row r="33" spans="1:29" ht="15" thickBot="1">
      <c r="A33" s="148" t="s">
        <v>870</v>
      </c>
      <c r="B33" s="145" t="s">
        <v>871</v>
      </c>
      <c r="C33" s="12" t="s">
        <v>872</v>
      </c>
      <c r="D33" s="12" t="str">
        <f t="shared" si="0"/>
        <v>IE-The Central Bank of Ireland</v>
      </c>
      <c r="E33" s="12" t="s">
        <v>699</v>
      </c>
      <c r="S33" s="145" t="s">
        <v>873</v>
      </c>
      <c r="T33" s="12" t="s">
        <v>874</v>
      </c>
      <c r="U33" s="147" t="s">
        <v>875</v>
      </c>
      <c r="AA33" s="144" t="s">
        <v>590</v>
      </c>
      <c r="AB33" s="12" t="s">
        <v>451</v>
      </c>
      <c r="AC33" s="12" t="s">
        <v>451</v>
      </c>
    </row>
    <row r="34" spans="1:29" ht="15" thickBot="1">
      <c r="A34" s="148" t="s">
        <v>876</v>
      </c>
      <c r="B34" s="145" t="s">
        <v>877</v>
      </c>
      <c r="C34" s="12" t="s">
        <v>878</v>
      </c>
      <c r="D34" s="12" t="str">
        <f t="shared" si="0"/>
        <v>IT-Bank of Italy</v>
      </c>
      <c r="E34" s="12" t="s">
        <v>707</v>
      </c>
      <c r="S34" s="145" t="s">
        <v>879</v>
      </c>
      <c r="T34" s="12" t="s">
        <v>880</v>
      </c>
      <c r="U34" s="147" t="s">
        <v>881</v>
      </c>
    </row>
    <row r="35" spans="1:29" ht="15" thickBot="1">
      <c r="A35" s="148" t="s">
        <v>882</v>
      </c>
      <c r="B35" s="145" t="s">
        <v>883</v>
      </c>
      <c r="C35" s="12" t="s">
        <v>884</v>
      </c>
      <c r="D35" s="12" t="str">
        <f t="shared" si="0"/>
        <v>IT-Institute for the Supervision of Insurance</v>
      </c>
      <c r="E35" s="12" t="s">
        <v>707</v>
      </c>
      <c r="S35" s="145" t="s">
        <v>545</v>
      </c>
      <c r="T35" s="12" t="s">
        <v>546</v>
      </c>
      <c r="U35" s="147" t="s">
        <v>547</v>
      </c>
    </row>
    <row r="36" spans="1:29" ht="15.75" customHeight="1" thickBot="1">
      <c r="A36" s="148" t="s">
        <v>885</v>
      </c>
      <c r="B36" s="145" t="s">
        <v>886</v>
      </c>
      <c r="C36" s="12" t="s">
        <v>887</v>
      </c>
      <c r="D36" s="12" t="str">
        <f t="shared" si="0"/>
        <v>LT-Lietuvos bankas (central bank of Lithuania)</v>
      </c>
      <c r="E36" s="12" t="s">
        <v>729</v>
      </c>
      <c r="S36" s="145" t="s">
        <v>888</v>
      </c>
      <c r="T36" s="12" t="s">
        <v>889</v>
      </c>
      <c r="U36" s="147" t="s">
        <v>890</v>
      </c>
    </row>
    <row r="37" spans="1:29" ht="15" thickBot="1">
      <c r="A37" s="148" t="s">
        <v>891</v>
      </c>
      <c r="B37" s="145" t="s">
        <v>892</v>
      </c>
      <c r="C37" s="12" t="s">
        <v>893</v>
      </c>
      <c r="D37" s="12" t="str">
        <f t="shared" si="0"/>
        <v>LT-Financial Crime Investigation Service under the Ministry of the Interior of the Republic of Lithuania</v>
      </c>
      <c r="E37" s="12" t="s">
        <v>729</v>
      </c>
      <c r="S37" s="145" t="s">
        <v>894</v>
      </c>
      <c r="T37" s="12" t="s">
        <v>895</v>
      </c>
      <c r="U37" s="147" t="s">
        <v>896</v>
      </c>
    </row>
    <row r="38" spans="1:29" ht="15" thickBot="1">
      <c r="A38" s="148" t="s">
        <v>897</v>
      </c>
      <c r="B38" s="145" t="s">
        <v>898</v>
      </c>
      <c r="C38" s="12" t="s">
        <v>899</v>
      </c>
      <c r="D38" s="12" t="str">
        <f t="shared" si="0"/>
        <v>LU-Supervisory Authority of the Financial Sector</v>
      </c>
      <c r="E38" s="12" t="s">
        <v>740</v>
      </c>
      <c r="S38" s="145" t="s">
        <v>900</v>
      </c>
      <c r="T38" s="12" t="s">
        <v>901</v>
      </c>
      <c r="U38" s="147" t="s">
        <v>902</v>
      </c>
    </row>
    <row r="39" spans="1:29" ht="15" thickBot="1">
      <c r="A39" s="148" t="s">
        <v>903</v>
      </c>
      <c r="B39" s="145" t="s">
        <v>904</v>
      </c>
      <c r="C39" s="12" t="s">
        <v>905</v>
      </c>
      <c r="D39" s="12" t="str">
        <f t="shared" si="0"/>
        <v>LU-Commissariat aux Assurances</v>
      </c>
      <c r="E39" s="12" t="s">
        <v>740</v>
      </c>
      <c r="S39" s="145" t="s">
        <v>906</v>
      </c>
      <c r="T39" s="12" t="s">
        <v>907</v>
      </c>
      <c r="U39" s="147" t="s">
        <v>908</v>
      </c>
    </row>
    <row r="40" spans="1:29" ht="15" thickBot="1">
      <c r="A40" s="148" t="s">
        <v>909</v>
      </c>
      <c r="B40" s="145" t="s">
        <v>910</v>
      </c>
      <c r="C40" s="12" t="s">
        <v>911</v>
      </c>
      <c r="D40" s="12" t="str">
        <f t="shared" si="0"/>
        <v>LV-Bank of Latvia</v>
      </c>
      <c r="E40" s="12" t="s">
        <v>718</v>
      </c>
      <c r="S40" s="145" t="s">
        <v>912</v>
      </c>
      <c r="T40" s="12" t="s">
        <v>913</v>
      </c>
      <c r="U40" s="147" t="s">
        <v>914</v>
      </c>
    </row>
    <row r="41" spans="1:29" ht="15" thickBot="1">
      <c r="A41" s="148" t="s">
        <v>915</v>
      </c>
      <c r="B41" s="145" t="s">
        <v>916</v>
      </c>
      <c r="C41" s="12" t="s">
        <v>917</v>
      </c>
      <c r="D41" s="12" t="str">
        <f t="shared" si="0"/>
        <v>MT-Financial Intelligence Analysis Unit</v>
      </c>
      <c r="E41" s="12" t="s">
        <v>751</v>
      </c>
      <c r="S41" s="145" t="s">
        <v>918</v>
      </c>
      <c r="T41" s="12" t="s">
        <v>919</v>
      </c>
      <c r="U41" s="147" t="s">
        <v>920</v>
      </c>
    </row>
    <row r="42" spans="1:29" ht="15" thickBot="1">
      <c r="A42" s="148" t="s">
        <v>921</v>
      </c>
      <c r="B42" s="145" t="s">
        <v>922</v>
      </c>
      <c r="C42" s="12" t="s">
        <v>923</v>
      </c>
      <c r="D42" s="12" t="str">
        <f t="shared" si="0"/>
        <v>MT-Sanctions Monitoring Board</v>
      </c>
      <c r="E42" s="12" t="s">
        <v>751</v>
      </c>
      <c r="S42" s="145" t="s">
        <v>924</v>
      </c>
      <c r="T42" s="12" t="s">
        <v>925</v>
      </c>
      <c r="U42" s="147" t="s">
        <v>926</v>
      </c>
    </row>
    <row r="43" spans="1:29" ht="15" thickBot="1">
      <c r="A43" s="148" t="s">
        <v>927</v>
      </c>
      <c r="B43" s="145" t="s">
        <v>928</v>
      </c>
      <c r="C43" s="12" t="s">
        <v>929</v>
      </c>
      <c r="D43" s="12" t="str">
        <f t="shared" si="0"/>
        <v>NL-De Nederlandsche Bank</v>
      </c>
      <c r="E43" s="12" t="s">
        <v>762</v>
      </c>
      <c r="S43" s="145" t="s">
        <v>930</v>
      </c>
      <c r="T43" s="12" t="s">
        <v>931</v>
      </c>
      <c r="U43" s="147" t="s">
        <v>932</v>
      </c>
    </row>
    <row r="44" spans="1:29" ht="15" thickBot="1">
      <c r="A44" s="148" t="s">
        <v>933</v>
      </c>
      <c r="B44" s="145" t="s">
        <v>934</v>
      </c>
      <c r="C44" s="12" t="s">
        <v>935</v>
      </c>
      <c r="D44" s="12" t="str">
        <f t="shared" si="0"/>
        <v>NL-Authority for the Financial Markets</v>
      </c>
      <c r="E44" s="12" t="s">
        <v>762</v>
      </c>
      <c r="S44" s="145" t="s">
        <v>936</v>
      </c>
      <c r="T44" s="12" t="s">
        <v>937</v>
      </c>
      <c r="U44" s="147" t="s">
        <v>938</v>
      </c>
    </row>
    <row r="45" spans="1:29" ht="15" thickBot="1">
      <c r="A45" s="148" t="s">
        <v>939</v>
      </c>
      <c r="B45" s="145" t="s">
        <v>940</v>
      </c>
      <c r="C45" s="12" t="s">
        <v>941</v>
      </c>
      <c r="D45" s="12" t="str">
        <f t="shared" si="0"/>
        <v>PL-General Inspector of Financial Information</v>
      </c>
      <c r="E45" s="12" t="s">
        <v>774</v>
      </c>
      <c r="S45" s="145" t="s">
        <v>942</v>
      </c>
      <c r="T45" s="12" t="s">
        <v>943</v>
      </c>
      <c r="U45" s="147" t="s">
        <v>944</v>
      </c>
    </row>
    <row r="46" spans="1:29" ht="15" thickBot="1">
      <c r="A46" s="148" t="s">
        <v>945</v>
      </c>
      <c r="B46" s="145" t="s">
        <v>946</v>
      </c>
      <c r="C46" s="12" t="s">
        <v>947</v>
      </c>
      <c r="D46" s="12" t="str">
        <f t="shared" si="0"/>
        <v>PL-National Association of Cooperative Savings and Credit Unions</v>
      </c>
      <c r="E46" s="12" t="s">
        <v>774</v>
      </c>
      <c r="S46" s="145" t="s">
        <v>948</v>
      </c>
      <c r="T46" s="12" t="s">
        <v>949</v>
      </c>
      <c r="U46" s="147" t="s">
        <v>950</v>
      </c>
    </row>
    <row r="47" spans="1:29" ht="15" thickBot="1">
      <c r="A47" s="148" t="s">
        <v>951</v>
      </c>
      <c r="B47" s="145" t="s">
        <v>952</v>
      </c>
      <c r="C47" s="12" t="s">
        <v>953</v>
      </c>
      <c r="D47" s="12" t="str">
        <f t="shared" si="0"/>
        <v xml:space="preserve">PL-Polish Financial Supervision Authority </v>
      </c>
      <c r="E47" s="12" t="s">
        <v>774</v>
      </c>
      <c r="S47" s="145" t="s">
        <v>954</v>
      </c>
      <c r="T47" s="12" t="s">
        <v>955</v>
      </c>
      <c r="U47" s="147" t="s">
        <v>956</v>
      </c>
    </row>
    <row r="48" spans="1:29" ht="15" thickBot="1">
      <c r="A48" s="148" t="s">
        <v>957</v>
      </c>
      <c r="B48" s="145" t="s">
        <v>958</v>
      </c>
      <c r="C48" s="12" t="s">
        <v>959</v>
      </c>
      <c r="D48" s="12" t="str">
        <f t="shared" si="0"/>
        <v xml:space="preserve">PT-Bank of Portugal (Central Bank) </v>
      </c>
      <c r="E48" s="12" t="s">
        <v>782</v>
      </c>
      <c r="S48" s="145" t="s">
        <v>960</v>
      </c>
      <c r="T48" s="12" t="s">
        <v>961</v>
      </c>
      <c r="U48" s="147" t="s">
        <v>962</v>
      </c>
    </row>
    <row r="49" spans="1:21" ht="15" thickBot="1">
      <c r="A49" s="148" t="s">
        <v>963</v>
      </c>
      <c r="B49" s="145" t="s">
        <v>964</v>
      </c>
      <c r="C49" s="12" t="s">
        <v>965</v>
      </c>
      <c r="D49" s="12" t="str">
        <f t="shared" si="0"/>
        <v xml:space="preserve">PT-Securities Market Commission </v>
      </c>
      <c r="E49" s="12" t="s">
        <v>782</v>
      </c>
      <c r="S49" s="145" t="s">
        <v>966</v>
      </c>
      <c r="T49" s="12" t="s">
        <v>967</v>
      </c>
      <c r="U49" s="147" t="s">
        <v>968</v>
      </c>
    </row>
    <row r="50" spans="1:21" ht="15" thickBot="1">
      <c r="A50" s="148" t="s">
        <v>969</v>
      </c>
      <c r="B50" s="145" t="s">
        <v>970</v>
      </c>
      <c r="C50" s="12" t="s">
        <v>971</v>
      </c>
      <c r="D50" s="12" t="str">
        <f t="shared" si="0"/>
        <v xml:space="preserve">PT-Supervisory Authority for Insurance and Pension Funds </v>
      </c>
      <c r="E50" s="12" t="s">
        <v>782</v>
      </c>
      <c r="S50" s="145" t="s">
        <v>972</v>
      </c>
      <c r="T50" s="12" t="s">
        <v>973</v>
      </c>
      <c r="U50" s="147" t="s">
        <v>974</v>
      </c>
    </row>
    <row r="51" spans="1:21" ht="15" thickBot="1">
      <c r="A51" s="148" t="s">
        <v>975</v>
      </c>
      <c r="B51" s="145" t="s">
        <v>976</v>
      </c>
      <c r="C51" s="12" t="s">
        <v>977</v>
      </c>
      <c r="D51" s="12" t="str">
        <f t="shared" si="0"/>
        <v>RO-National Bank of Romania</v>
      </c>
      <c r="E51" s="12" t="s">
        <v>794</v>
      </c>
      <c r="S51" s="145" t="s">
        <v>978</v>
      </c>
      <c r="T51" s="12" t="s">
        <v>979</v>
      </c>
      <c r="U51" s="147" t="s">
        <v>980</v>
      </c>
    </row>
    <row r="52" spans="1:21" ht="15" thickBot="1">
      <c r="A52" s="148" t="s">
        <v>981</v>
      </c>
      <c r="B52" s="145" t="s">
        <v>982</v>
      </c>
      <c r="C52" s="12" t="s">
        <v>983</v>
      </c>
      <c r="D52" s="12" t="str">
        <f t="shared" si="0"/>
        <v>RO-National Office for Prevention and Control of Money Laundering</v>
      </c>
      <c r="E52" s="12" t="s">
        <v>794</v>
      </c>
      <c r="S52" s="145" t="s">
        <v>984</v>
      </c>
      <c r="T52" s="12" t="s">
        <v>985</v>
      </c>
      <c r="U52" s="147" t="s">
        <v>986</v>
      </c>
    </row>
    <row r="53" spans="1:21" ht="15" thickBot="1">
      <c r="A53" s="148" t="s">
        <v>987</v>
      </c>
      <c r="B53" s="145" t="s">
        <v>988</v>
      </c>
      <c r="C53" s="12" t="s">
        <v>846</v>
      </c>
      <c r="D53" s="12" t="str">
        <f t="shared" si="0"/>
        <v>RO-Financial Supervisory Authority</v>
      </c>
      <c r="E53" s="12" t="s">
        <v>794</v>
      </c>
      <c r="S53" s="145" t="s">
        <v>989</v>
      </c>
      <c r="T53" s="12" t="s">
        <v>990</v>
      </c>
      <c r="U53" s="147" t="s">
        <v>991</v>
      </c>
    </row>
    <row r="54" spans="1:21" ht="15" thickBot="1">
      <c r="A54" s="148" t="s">
        <v>992</v>
      </c>
      <c r="B54" s="145" t="s">
        <v>993</v>
      </c>
      <c r="C54" s="12" t="s">
        <v>994</v>
      </c>
      <c r="D54" s="12" t="str">
        <f t="shared" si="0"/>
        <v>SE-Swedish Financial Supervisory Authority</v>
      </c>
      <c r="E54" s="12" t="s">
        <v>837</v>
      </c>
      <c r="S54" s="145" t="s">
        <v>995</v>
      </c>
      <c r="T54" s="12" t="s">
        <v>996</v>
      </c>
      <c r="U54" s="147" t="s">
        <v>997</v>
      </c>
    </row>
    <row r="55" spans="1:21" ht="15" thickBot="1">
      <c r="A55" s="148" t="s">
        <v>998</v>
      </c>
      <c r="B55" s="145" t="s">
        <v>999</v>
      </c>
      <c r="C55" s="12" t="s">
        <v>1000</v>
      </c>
      <c r="D55" s="12" t="str">
        <f t="shared" si="0"/>
        <v>SI-Bank of Slovenia</v>
      </c>
      <c r="E55" s="12" t="s">
        <v>816</v>
      </c>
      <c r="S55" s="145" t="s">
        <v>564</v>
      </c>
      <c r="T55" s="12" t="s">
        <v>565</v>
      </c>
      <c r="U55" s="147" t="s">
        <v>566</v>
      </c>
    </row>
    <row r="56" spans="1:21" ht="15" thickBot="1">
      <c r="A56" s="148" t="s">
        <v>1001</v>
      </c>
      <c r="B56" s="145" t="s">
        <v>1002</v>
      </c>
      <c r="C56" s="12" t="s">
        <v>1003</v>
      </c>
      <c r="D56" s="12" t="str">
        <f t="shared" si="0"/>
        <v>SI-Securities Market Agency</v>
      </c>
      <c r="E56" s="12" t="s">
        <v>816</v>
      </c>
      <c r="S56" s="145" t="s">
        <v>1004</v>
      </c>
      <c r="T56" s="12" t="s">
        <v>1005</v>
      </c>
      <c r="U56" s="147" t="s">
        <v>1006</v>
      </c>
    </row>
    <row r="57" spans="1:21" ht="15" thickBot="1">
      <c r="A57" s="148" t="s">
        <v>1007</v>
      </c>
      <c r="B57" s="145" t="s">
        <v>1008</v>
      </c>
      <c r="C57" s="12" t="s">
        <v>1009</v>
      </c>
      <c r="D57" s="12" t="str">
        <f t="shared" si="0"/>
        <v>SI-Insurance Supervision Agency</v>
      </c>
      <c r="E57" s="12" t="s">
        <v>816</v>
      </c>
      <c r="S57" s="145" t="s">
        <v>1010</v>
      </c>
      <c r="T57" s="12" t="s">
        <v>1011</v>
      </c>
      <c r="U57" s="147" t="s">
        <v>1012</v>
      </c>
    </row>
    <row r="58" spans="1:21" ht="15" thickBot="1">
      <c r="A58" s="148" t="s">
        <v>1013</v>
      </c>
      <c r="B58" s="145" t="s">
        <v>1014</v>
      </c>
      <c r="C58" s="12" t="s">
        <v>1015</v>
      </c>
      <c r="D58" s="12" t="str">
        <f t="shared" si="0"/>
        <v>SI-Market Inspectorate of the Republic of Slovenia</v>
      </c>
      <c r="E58" s="12" t="s">
        <v>816</v>
      </c>
      <c r="S58" s="145" t="s">
        <v>581</v>
      </c>
      <c r="T58" s="12" t="s">
        <v>582</v>
      </c>
      <c r="U58" s="147" t="s">
        <v>583</v>
      </c>
    </row>
    <row r="59" spans="1:21" ht="15" thickBot="1">
      <c r="A59" s="148" t="s">
        <v>1016</v>
      </c>
      <c r="B59" s="145" t="s">
        <v>1017</v>
      </c>
      <c r="C59" s="12" t="s">
        <v>1018</v>
      </c>
      <c r="D59" s="12" t="str">
        <f t="shared" si="0"/>
        <v>SK-National Bank of Slovakia</v>
      </c>
      <c r="E59" s="12" t="s">
        <v>805</v>
      </c>
      <c r="S59" s="145" t="s">
        <v>598</v>
      </c>
      <c r="T59" s="12" t="s">
        <v>599</v>
      </c>
      <c r="U59" s="147" t="s">
        <v>600</v>
      </c>
    </row>
    <row r="60" spans="1:21" ht="15" thickBot="1">
      <c r="A60" s="148" t="s">
        <v>1019</v>
      </c>
      <c r="B60" s="145" t="s">
        <v>1020</v>
      </c>
      <c r="C60" s="12" t="s">
        <v>1021</v>
      </c>
      <c r="D60" s="12" t="str">
        <f t="shared" si="0"/>
        <v>SK-Financial Intelligence Unit of the Police Force Presidium</v>
      </c>
      <c r="E60" s="12" t="s">
        <v>805</v>
      </c>
      <c r="S60" s="145" t="s">
        <v>1022</v>
      </c>
      <c r="T60" s="12" t="s">
        <v>1023</v>
      </c>
      <c r="U60" s="147" t="s">
        <v>1024</v>
      </c>
    </row>
    <row r="61" spans="1:21" ht="15" thickBot="1">
      <c r="S61" s="145" t="s">
        <v>613</v>
      </c>
      <c r="T61" s="12" t="s">
        <v>614</v>
      </c>
      <c r="U61" s="147" t="s">
        <v>615</v>
      </c>
    </row>
    <row r="62" spans="1:21" ht="15" thickBot="1">
      <c r="S62" s="145" t="s">
        <v>1025</v>
      </c>
      <c r="T62" s="12" t="s">
        <v>1026</v>
      </c>
      <c r="U62" s="147" t="s">
        <v>1027</v>
      </c>
    </row>
    <row r="63" spans="1:21" ht="15" thickBot="1">
      <c r="S63" s="145" t="s">
        <v>1028</v>
      </c>
      <c r="T63" s="12" t="s">
        <v>1029</v>
      </c>
      <c r="U63" s="147" t="s">
        <v>1030</v>
      </c>
    </row>
    <row r="64" spans="1:21" ht="15" thickBot="1">
      <c r="S64" s="145" t="s">
        <v>1031</v>
      </c>
      <c r="T64" s="12" t="s">
        <v>1032</v>
      </c>
      <c r="U64" s="147" t="s">
        <v>1033</v>
      </c>
    </row>
    <row r="65" spans="19:21" ht="15" thickBot="1">
      <c r="S65" s="145" t="s">
        <v>1034</v>
      </c>
      <c r="T65" s="12" t="s">
        <v>1035</v>
      </c>
      <c r="U65" s="147" t="s">
        <v>1036</v>
      </c>
    </row>
    <row r="66" spans="19:21" ht="15" thickBot="1">
      <c r="S66" s="145" t="s">
        <v>1037</v>
      </c>
      <c r="T66" s="12" t="s">
        <v>1038</v>
      </c>
      <c r="U66" s="147" t="s">
        <v>1039</v>
      </c>
    </row>
    <row r="67" spans="19:21" ht="15" thickBot="1">
      <c r="S67" s="145" t="s">
        <v>1040</v>
      </c>
      <c r="T67" s="12" t="s">
        <v>1041</v>
      </c>
      <c r="U67" s="147" t="s">
        <v>1042</v>
      </c>
    </row>
    <row r="68" spans="19:21" ht="15" thickBot="1">
      <c r="S68" s="145" t="s">
        <v>1043</v>
      </c>
      <c r="T68" s="12" t="s">
        <v>1044</v>
      </c>
      <c r="U68" s="147" t="s">
        <v>1045</v>
      </c>
    </row>
    <row r="69" spans="19:21" ht="15" thickBot="1">
      <c r="S69" s="145" t="s">
        <v>1046</v>
      </c>
      <c r="T69" s="12" t="s">
        <v>1047</v>
      </c>
      <c r="U69" s="147" t="s">
        <v>1048</v>
      </c>
    </row>
    <row r="70" spans="19:21" ht="15" thickBot="1">
      <c r="S70" s="145" t="s">
        <v>628</v>
      </c>
      <c r="T70" s="12" t="s">
        <v>629</v>
      </c>
      <c r="U70" s="147" t="s">
        <v>630</v>
      </c>
    </row>
    <row r="71" spans="19:21" ht="15" thickBot="1">
      <c r="S71" s="145" t="s">
        <v>1049</v>
      </c>
      <c r="T71" s="12" t="s">
        <v>1050</v>
      </c>
      <c r="U71" s="147" t="s">
        <v>1051</v>
      </c>
    </row>
    <row r="72" spans="19:21" ht="15" thickBot="1">
      <c r="S72" s="145" t="s">
        <v>1052</v>
      </c>
      <c r="T72" s="12" t="s">
        <v>1053</v>
      </c>
      <c r="U72" s="147" t="s">
        <v>1054</v>
      </c>
    </row>
    <row r="73" spans="19:21" ht="15" thickBot="1">
      <c r="S73" s="145" t="s">
        <v>1055</v>
      </c>
      <c r="T73" s="12" t="s">
        <v>1056</v>
      </c>
      <c r="U73" s="147" t="s">
        <v>1057</v>
      </c>
    </row>
    <row r="74" spans="19:21" ht="15" thickBot="1">
      <c r="S74" s="145" t="s">
        <v>1058</v>
      </c>
      <c r="T74" s="12" t="s">
        <v>1059</v>
      </c>
      <c r="U74" s="147" t="s">
        <v>1060</v>
      </c>
    </row>
    <row r="75" spans="19:21" ht="15" thickBot="1">
      <c r="S75" s="145" t="s">
        <v>1061</v>
      </c>
      <c r="T75" s="12" t="s">
        <v>1062</v>
      </c>
      <c r="U75" s="147" t="s">
        <v>1063</v>
      </c>
    </row>
    <row r="76" spans="19:21" ht="15" thickBot="1">
      <c r="S76" s="145" t="s">
        <v>641</v>
      </c>
      <c r="T76" s="12" t="s">
        <v>642</v>
      </c>
      <c r="U76" s="147" t="s">
        <v>643</v>
      </c>
    </row>
    <row r="77" spans="19:21" ht="15" thickBot="1">
      <c r="S77" s="145" t="s">
        <v>654</v>
      </c>
      <c r="T77" s="12" t="s">
        <v>655</v>
      </c>
      <c r="U77" s="147" t="s">
        <v>656</v>
      </c>
    </row>
    <row r="78" spans="19:21" ht="15" thickBot="1">
      <c r="S78" s="145" t="s">
        <v>1064</v>
      </c>
      <c r="T78" s="12" t="s">
        <v>1065</v>
      </c>
      <c r="U78" s="147" t="s">
        <v>1066</v>
      </c>
    </row>
    <row r="79" spans="19:21" ht="15" thickBot="1">
      <c r="S79" s="145" t="s">
        <v>1067</v>
      </c>
      <c r="T79" s="12" t="s">
        <v>1068</v>
      </c>
      <c r="U79" s="147" t="s">
        <v>1069</v>
      </c>
    </row>
    <row r="80" spans="19:21" ht="15" thickBot="1">
      <c r="S80" s="145" t="s">
        <v>1070</v>
      </c>
      <c r="T80" s="12" t="s">
        <v>1071</v>
      </c>
      <c r="U80" s="147" t="s">
        <v>1072</v>
      </c>
    </row>
    <row r="81" spans="19:21" ht="15" thickBot="1">
      <c r="S81" s="145" t="s">
        <v>1073</v>
      </c>
      <c r="T81" s="12" t="s">
        <v>1074</v>
      </c>
      <c r="U81" s="147" t="s">
        <v>1075</v>
      </c>
    </row>
    <row r="82" spans="19:21" ht="15" thickBot="1">
      <c r="S82" s="145" t="s">
        <v>1076</v>
      </c>
      <c r="T82" s="12" t="s">
        <v>1077</v>
      </c>
      <c r="U82" s="147" t="s">
        <v>1078</v>
      </c>
    </row>
    <row r="83" spans="19:21" ht="15" thickBot="1">
      <c r="S83" s="145" t="s">
        <v>1079</v>
      </c>
      <c r="T83" s="12" t="s">
        <v>1080</v>
      </c>
      <c r="U83" s="147" t="s">
        <v>1081</v>
      </c>
    </row>
    <row r="84" spans="19:21" ht="15" thickBot="1">
      <c r="S84" s="145" t="s">
        <v>665</v>
      </c>
      <c r="T84" s="12" t="s">
        <v>666</v>
      </c>
      <c r="U84" s="147" t="s">
        <v>667</v>
      </c>
    </row>
    <row r="85" spans="19:21" ht="15" thickBot="1">
      <c r="S85" s="145" t="s">
        <v>1082</v>
      </c>
      <c r="T85" s="12" t="s">
        <v>1083</v>
      </c>
      <c r="U85" s="147" t="s">
        <v>1084</v>
      </c>
    </row>
    <row r="86" spans="19:21" ht="15" thickBot="1">
      <c r="S86" s="145" t="s">
        <v>1085</v>
      </c>
      <c r="T86" s="12" t="s">
        <v>1086</v>
      </c>
      <c r="U86" s="147" t="s">
        <v>1087</v>
      </c>
    </row>
    <row r="87" spans="19:21" ht="15" thickBot="1">
      <c r="S87" s="145" t="s">
        <v>676</v>
      </c>
      <c r="T87" s="12" t="s">
        <v>677</v>
      </c>
      <c r="U87" s="147" t="s">
        <v>678</v>
      </c>
    </row>
    <row r="88" spans="19:21" ht="15" thickBot="1">
      <c r="S88" s="145" t="s">
        <v>1088</v>
      </c>
      <c r="T88" s="12" t="s">
        <v>1089</v>
      </c>
      <c r="U88" s="147" t="s">
        <v>1090</v>
      </c>
    </row>
    <row r="89" spans="19:21" ht="15" thickBot="1">
      <c r="S89" s="145" t="s">
        <v>1091</v>
      </c>
      <c r="T89" s="12" t="s">
        <v>1092</v>
      </c>
      <c r="U89" s="147" t="s">
        <v>1093</v>
      </c>
    </row>
    <row r="90" spans="19:21" ht="15" thickBot="1">
      <c r="S90" s="145" t="s">
        <v>1094</v>
      </c>
      <c r="T90" s="12" t="s">
        <v>1095</v>
      </c>
      <c r="U90" s="147" t="s">
        <v>1096</v>
      </c>
    </row>
    <row r="91" spans="19:21" ht="15" thickBot="1">
      <c r="S91" s="145" t="s">
        <v>1097</v>
      </c>
      <c r="T91" s="12" t="s">
        <v>1098</v>
      </c>
      <c r="U91" s="147" t="s">
        <v>1099</v>
      </c>
    </row>
    <row r="92" spans="19:21" ht="15" thickBot="1">
      <c r="S92" s="145" t="s">
        <v>1100</v>
      </c>
      <c r="T92" s="12" t="s">
        <v>1101</v>
      </c>
      <c r="U92" s="147" t="s">
        <v>1102</v>
      </c>
    </row>
    <row r="93" spans="19:21" ht="15" thickBot="1">
      <c r="S93" s="145" t="s">
        <v>1103</v>
      </c>
      <c r="T93" s="12" t="s">
        <v>1104</v>
      </c>
      <c r="U93" s="147" t="s">
        <v>1105</v>
      </c>
    </row>
    <row r="94" spans="19:21" ht="15" thickBot="1">
      <c r="S94" s="145" t="s">
        <v>1106</v>
      </c>
      <c r="T94" s="12" t="s">
        <v>1107</v>
      </c>
      <c r="U94" s="147" t="s">
        <v>1108</v>
      </c>
    </row>
    <row r="95" spans="19:21" ht="15" thickBot="1">
      <c r="S95" s="145" t="s">
        <v>1109</v>
      </c>
      <c r="T95" s="12" t="s">
        <v>1110</v>
      </c>
      <c r="U95" s="147" t="s">
        <v>1111</v>
      </c>
    </row>
    <row r="96" spans="19:21" ht="15" thickBot="1">
      <c r="S96" s="145" t="s">
        <v>1112</v>
      </c>
      <c r="T96" s="12" t="s">
        <v>1113</v>
      </c>
      <c r="U96" s="147" t="s">
        <v>1114</v>
      </c>
    </row>
    <row r="97" spans="19:21" ht="15" thickBot="1">
      <c r="S97" s="145" t="s">
        <v>1115</v>
      </c>
      <c r="T97" s="12" t="s">
        <v>1116</v>
      </c>
      <c r="U97" s="147" t="s">
        <v>1117</v>
      </c>
    </row>
    <row r="98" spans="19:21" ht="15" thickBot="1">
      <c r="S98" s="145" t="s">
        <v>1118</v>
      </c>
      <c r="T98" s="12" t="s">
        <v>1119</v>
      </c>
      <c r="U98" s="147" t="s">
        <v>1120</v>
      </c>
    </row>
    <row r="99" spans="19:21" ht="15" thickBot="1">
      <c r="S99" s="145" t="s">
        <v>1121</v>
      </c>
      <c r="T99" s="12" t="s">
        <v>1122</v>
      </c>
      <c r="U99" s="147" t="s">
        <v>1123</v>
      </c>
    </row>
    <row r="100" spans="19:21" ht="15" thickBot="1">
      <c r="S100" s="145" t="s">
        <v>1124</v>
      </c>
      <c r="T100" s="12" t="s">
        <v>1125</v>
      </c>
      <c r="U100" s="147" t="s">
        <v>1126</v>
      </c>
    </row>
    <row r="101" spans="19:21" ht="15" thickBot="1">
      <c r="S101" s="145" t="s">
        <v>1127</v>
      </c>
      <c r="T101" s="12" t="s">
        <v>1128</v>
      </c>
      <c r="U101" s="147" t="s">
        <v>1129</v>
      </c>
    </row>
    <row r="102" spans="19:21" ht="15" thickBot="1">
      <c r="S102" s="145" t="s">
        <v>687</v>
      </c>
      <c r="T102" s="12" t="s">
        <v>688</v>
      </c>
      <c r="U102" s="147" t="s">
        <v>689</v>
      </c>
    </row>
    <row r="103" spans="19:21" ht="15" thickBot="1">
      <c r="S103" s="145" t="s">
        <v>1130</v>
      </c>
      <c r="T103" s="12" t="s">
        <v>1131</v>
      </c>
      <c r="U103" s="147" t="s">
        <v>1132</v>
      </c>
    </row>
    <row r="104" spans="19:21" ht="15" thickBot="1">
      <c r="S104" s="145" t="s">
        <v>1133</v>
      </c>
      <c r="T104" s="12" t="s">
        <v>1134</v>
      </c>
      <c r="U104" s="147" t="s">
        <v>1135</v>
      </c>
    </row>
    <row r="105" spans="19:21" ht="15" thickBot="1">
      <c r="S105" s="145" t="s">
        <v>1136</v>
      </c>
      <c r="T105" s="12" t="s">
        <v>1137</v>
      </c>
      <c r="U105" s="147" t="s">
        <v>1138</v>
      </c>
    </row>
    <row r="106" spans="19:21" ht="15" thickBot="1">
      <c r="S106" s="145" t="s">
        <v>1139</v>
      </c>
      <c r="T106" s="12" t="s">
        <v>1140</v>
      </c>
      <c r="U106" s="147" t="s">
        <v>1141</v>
      </c>
    </row>
    <row r="107" spans="19:21" ht="15" thickBot="1">
      <c r="S107" s="145" t="s">
        <v>1142</v>
      </c>
      <c r="T107" s="12" t="s">
        <v>1143</v>
      </c>
      <c r="U107" s="147" t="s">
        <v>1144</v>
      </c>
    </row>
    <row r="108" spans="19:21" ht="15" thickBot="1">
      <c r="S108" s="145" t="s">
        <v>698</v>
      </c>
      <c r="T108" s="12" t="s">
        <v>699</v>
      </c>
      <c r="U108" s="147" t="s">
        <v>700</v>
      </c>
    </row>
    <row r="109" spans="19:21" ht="15" thickBot="1">
      <c r="S109" s="145" t="s">
        <v>1145</v>
      </c>
      <c r="T109" s="12" t="s">
        <v>1146</v>
      </c>
      <c r="U109" s="147" t="s">
        <v>1147</v>
      </c>
    </row>
    <row r="110" spans="19:21" ht="15" thickBot="1">
      <c r="S110" s="145" t="s">
        <v>1148</v>
      </c>
      <c r="T110" s="12" t="s">
        <v>1149</v>
      </c>
      <c r="U110" s="147" t="s">
        <v>1150</v>
      </c>
    </row>
    <row r="111" spans="19:21" ht="15" thickBot="1">
      <c r="S111" s="145" t="s">
        <v>706</v>
      </c>
      <c r="T111" s="12" t="s">
        <v>707</v>
      </c>
      <c r="U111" s="147" t="s">
        <v>708</v>
      </c>
    </row>
    <row r="112" spans="19:21" ht="15" thickBot="1">
      <c r="S112" s="145" t="s">
        <v>1151</v>
      </c>
      <c r="T112" s="12" t="s">
        <v>1152</v>
      </c>
      <c r="U112" s="147" t="s">
        <v>1153</v>
      </c>
    </row>
    <row r="113" spans="19:21" ht="15" thickBot="1">
      <c r="S113" s="145" t="s">
        <v>1154</v>
      </c>
      <c r="T113" s="12" t="s">
        <v>1155</v>
      </c>
      <c r="U113" s="147" t="s">
        <v>1156</v>
      </c>
    </row>
    <row r="114" spans="19:21" ht="15" thickBot="1">
      <c r="S114" s="145" t="s">
        <v>1157</v>
      </c>
      <c r="T114" s="12" t="s">
        <v>1158</v>
      </c>
      <c r="U114" s="147" t="s">
        <v>1159</v>
      </c>
    </row>
    <row r="115" spans="19:21" ht="15" thickBot="1">
      <c r="S115" s="145" t="s">
        <v>1160</v>
      </c>
      <c r="T115" s="12" t="s">
        <v>1161</v>
      </c>
      <c r="U115" s="147" t="s">
        <v>1162</v>
      </c>
    </row>
    <row r="116" spans="19:21" ht="15" thickBot="1">
      <c r="S116" s="145" t="s">
        <v>1163</v>
      </c>
      <c r="T116" s="12" t="s">
        <v>1164</v>
      </c>
      <c r="U116" s="147" t="s">
        <v>1165</v>
      </c>
    </row>
    <row r="117" spans="19:21" ht="15" thickBot="1">
      <c r="S117" s="145" t="s">
        <v>1166</v>
      </c>
      <c r="T117" s="12" t="s">
        <v>1167</v>
      </c>
      <c r="U117" s="147" t="s">
        <v>1168</v>
      </c>
    </row>
    <row r="118" spans="19:21" ht="15" thickBot="1">
      <c r="S118" s="145" t="s">
        <v>1169</v>
      </c>
      <c r="T118" s="12" t="s">
        <v>1170</v>
      </c>
      <c r="U118" s="147" t="s">
        <v>1171</v>
      </c>
    </row>
    <row r="119" spans="19:21" ht="15" thickBot="1">
      <c r="S119" s="145" t="s">
        <v>1172</v>
      </c>
      <c r="T119" s="12" t="s">
        <v>1173</v>
      </c>
      <c r="U119" s="147" t="s">
        <v>1174</v>
      </c>
    </row>
    <row r="120" spans="19:21" ht="15" thickBot="1">
      <c r="S120" s="145" t="s">
        <v>1175</v>
      </c>
      <c r="T120" s="12" t="s">
        <v>1176</v>
      </c>
      <c r="U120" s="147" t="s">
        <v>1177</v>
      </c>
    </row>
    <row r="121" spans="19:21" ht="15" thickBot="1">
      <c r="S121" s="145" t="s">
        <v>1720</v>
      </c>
      <c r="T121" s="12" t="s">
        <v>1719</v>
      </c>
      <c r="U121" s="147" t="s">
        <v>1718</v>
      </c>
    </row>
    <row r="122" spans="19:21" ht="15" thickBot="1">
      <c r="S122" s="145" t="s">
        <v>1178</v>
      </c>
      <c r="T122" s="12" t="s">
        <v>1179</v>
      </c>
      <c r="U122" s="147" t="s">
        <v>1180</v>
      </c>
    </row>
    <row r="123" spans="19:21" ht="15" thickBot="1">
      <c r="S123" s="145" t="s">
        <v>1181</v>
      </c>
      <c r="T123" s="12" t="s">
        <v>1182</v>
      </c>
      <c r="U123" s="147" t="s">
        <v>1183</v>
      </c>
    </row>
    <row r="124" spans="19:21" ht="15" thickBot="1">
      <c r="S124" s="145" t="s">
        <v>1184</v>
      </c>
      <c r="T124" s="12" t="s">
        <v>1185</v>
      </c>
      <c r="U124" s="147" t="s">
        <v>1186</v>
      </c>
    </row>
    <row r="125" spans="19:21" ht="15" thickBot="1">
      <c r="S125" s="145" t="s">
        <v>717</v>
      </c>
      <c r="T125" s="12" t="s">
        <v>718</v>
      </c>
      <c r="U125" s="147" t="s">
        <v>719</v>
      </c>
    </row>
    <row r="126" spans="19:21" ht="15" thickBot="1">
      <c r="S126" s="145" t="s">
        <v>1187</v>
      </c>
      <c r="T126" s="12" t="s">
        <v>1188</v>
      </c>
      <c r="U126" s="147" t="s">
        <v>1189</v>
      </c>
    </row>
    <row r="127" spans="19:21" ht="15" thickBot="1">
      <c r="S127" s="145" t="s">
        <v>1190</v>
      </c>
      <c r="T127" s="12" t="s">
        <v>1191</v>
      </c>
      <c r="U127" s="147" t="s">
        <v>1192</v>
      </c>
    </row>
    <row r="128" spans="19:21" ht="15" thickBot="1">
      <c r="S128" s="145" t="s">
        <v>1193</v>
      </c>
      <c r="T128" s="12" t="s">
        <v>1194</v>
      </c>
      <c r="U128" s="147" t="s">
        <v>1195</v>
      </c>
    </row>
    <row r="129" spans="19:21" ht="15" thickBot="1">
      <c r="S129" s="145" t="s">
        <v>1196</v>
      </c>
      <c r="T129" s="12" t="s">
        <v>1197</v>
      </c>
      <c r="U129" s="147" t="s">
        <v>1198</v>
      </c>
    </row>
    <row r="130" spans="19:21" ht="15" thickBot="1">
      <c r="S130" s="145" t="s">
        <v>1199</v>
      </c>
      <c r="T130" s="12" t="s">
        <v>1200</v>
      </c>
      <c r="U130" s="147" t="s">
        <v>1201</v>
      </c>
    </row>
    <row r="131" spans="19:21" ht="15" thickBot="1">
      <c r="S131" s="145" t="s">
        <v>728</v>
      </c>
      <c r="T131" s="12" t="s">
        <v>729</v>
      </c>
      <c r="U131" s="147" t="s">
        <v>730</v>
      </c>
    </row>
    <row r="132" spans="19:21" ht="15" thickBot="1">
      <c r="S132" s="145" t="s">
        <v>739</v>
      </c>
      <c r="T132" s="12" t="s">
        <v>740</v>
      </c>
      <c r="U132" s="147" t="s">
        <v>741</v>
      </c>
    </row>
    <row r="133" spans="19:21" ht="15" thickBot="1">
      <c r="S133" s="145" t="s">
        <v>1202</v>
      </c>
      <c r="T133" s="12" t="s">
        <v>1203</v>
      </c>
      <c r="U133" s="147" t="s">
        <v>1204</v>
      </c>
    </row>
    <row r="134" spans="19:21" ht="15" thickBot="1">
      <c r="S134" s="145" t="s">
        <v>1205</v>
      </c>
      <c r="T134" s="12" t="s">
        <v>1206</v>
      </c>
      <c r="U134" s="147" t="s">
        <v>1207</v>
      </c>
    </row>
    <row r="135" spans="19:21" ht="15" thickBot="1">
      <c r="S135" s="145" t="s">
        <v>1208</v>
      </c>
      <c r="T135" s="12" t="s">
        <v>1209</v>
      </c>
      <c r="U135" s="147" t="s">
        <v>1210</v>
      </c>
    </row>
    <row r="136" spans="19:21" ht="15" thickBot="1">
      <c r="S136" s="145" t="s">
        <v>1211</v>
      </c>
      <c r="T136" s="12" t="s">
        <v>1212</v>
      </c>
      <c r="U136" s="147" t="s">
        <v>1213</v>
      </c>
    </row>
    <row r="137" spans="19:21" ht="15" thickBot="1">
      <c r="S137" s="145" t="s">
        <v>1214</v>
      </c>
      <c r="T137" s="12" t="s">
        <v>1215</v>
      </c>
      <c r="U137" s="147" t="s">
        <v>1216</v>
      </c>
    </row>
    <row r="138" spans="19:21" ht="15" thickBot="1">
      <c r="S138" s="145" t="s">
        <v>1217</v>
      </c>
      <c r="T138" s="12" t="s">
        <v>1218</v>
      </c>
      <c r="U138" s="147" t="s">
        <v>1219</v>
      </c>
    </row>
    <row r="139" spans="19:21" ht="15" thickBot="1">
      <c r="S139" s="145" t="s">
        <v>750</v>
      </c>
      <c r="T139" s="12" t="s">
        <v>751</v>
      </c>
      <c r="U139" s="147" t="s">
        <v>752</v>
      </c>
    </row>
    <row r="140" spans="19:21" ht="15" thickBot="1">
      <c r="S140" s="145" t="s">
        <v>1220</v>
      </c>
      <c r="T140" s="12" t="s">
        <v>1221</v>
      </c>
      <c r="U140" s="147" t="s">
        <v>1222</v>
      </c>
    </row>
    <row r="141" spans="19:21" ht="15" thickBot="1">
      <c r="S141" s="145" t="s">
        <v>1223</v>
      </c>
      <c r="T141" s="12" t="s">
        <v>1224</v>
      </c>
      <c r="U141" s="147" t="s">
        <v>1225</v>
      </c>
    </row>
    <row r="142" spans="19:21" ht="15" thickBot="1">
      <c r="S142" s="145" t="s">
        <v>1226</v>
      </c>
      <c r="T142" s="12" t="s">
        <v>1227</v>
      </c>
      <c r="U142" s="147" t="s">
        <v>1228</v>
      </c>
    </row>
    <row r="143" spans="19:21" ht="15" thickBot="1">
      <c r="S143" s="145" t="s">
        <v>1229</v>
      </c>
      <c r="T143" s="12" t="s">
        <v>1230</v>
      </c>
      <c r="U143" s="147" t="s">
        <v>1231</v>
      </c>
    </row>
    <row r="144" spans="19:21" ht="15" thickBot="1">
      <c r="S144" s="145" t="s">
        <v>1232</v>
      </c>
      <c r="T144" s="12" t="s">
        <v>1233</v>
      </c>
      <c r="U144" s="147" t="s">
        <v>1234</v>
      </c>
    </row>
    <row r="145" spans="19:21" ht="15" thickBot="1">
      <c r="S145" s="145" t="s">
        <v>1235</v>
      </c>
      <c r="T145" s="12" t="s">
        <v>1236</v>
      </c>
      <c r="U145" s="147" t="s">
        <v>1237</v>
      </c>
    </row>
    <row r="146" spans="19:21" ht="15" thickBot="1">
      <c r="S146" s="145" t="s">
        <v>1238</v>
      </c>
      <c r="T146" s="12" t="s">
        <v>1239</v>
      </c>
      <c r="U146" s="147" t="s">
        <v>1240</v>
      </c>
    </row>
    <row r="147" spans="19:21" ht="15" thickBot="1">
      <c r="S147" s="145" t="s">
        <v>1241</v>
      </c>
      <c r="T147" s="12" t="s">
        <v>1242</v>
      </c>
      <c r="U147" s="147" t="s">
        <v>1243</v>
      </c>
    </row>
    <row r="148" spans="19:21" ht="15" thickBot="1">
      <c r="S148" s="145" t="s">
        <v>1244</v>
      </c>
      <c r="T148" s="12" t="s">
        <v>1245</v>
      </c>
      <c r="U148" s="147" t="s">
        <v>1246</v>
      </c>
    </row>
    <row r="149" spans="19:21" ht="15" thickBot="1">
      <c r="S149" s="145" t="s">
        <v>1247</v>
      </c>
      <c r="T149" s="12" t="s">
        <v>1248</v>
      </c>
      <c r="U149" s="147" t="s">
        <v>1249</v>
      </c>
    </row>
    <row r="150" spans="19:21" ht="15" thickBot="1">
      <c r="S150" s="145" t="s">
        <v>1250</v>
      </c>
      <c r="T150" s="12" t="s">
        <v>1251</v>
      </c>
      <c r="U150" s="147" t="s">
        <v>1252</v>
      </c>
    </row>
    <row r="151" spans="19:21" ht="15" thickBot="1">
      <c r="S151" s="145" t="s">
        <v>1253</v>
      </c>
      <c r="T151" s="12" t="s">
        <v>1254</v>
      </c>
      <c r="U151" s="147" t="s">
        <v>1255</v>
      </c>
    </row>
    <row r="152" spans="19:21" ht="15" thickBot="1">
      <c r="S152" s="145" t="s">
        <v>1256</v>
      </c>
      <c r="T152" s="12" t="s">
        <v>1257</v>
      </c>
      <c r="U152" s="147" t="s">
        <v>1258</v>
      </c>
    </row>
    <row r="153" spans="19:21" ht="15" thickBot="1">
      <c r="S153" s="145" t="s">
        <v>1259</v>
      </c>
      <c r="T153" s="12" t="s">
        <v>1260</v>
      </c>
      <c r="U153" s="147" t="s">
        <v>1261</v>
      </c>
    </row>
    <row r="154" spans="19:21" ht="15" thickBot="1">
      <c r="S154" s="145" t="s">
        <v>1262</v>
      </c>
      <c r="T154" s="12" t="s">
        <v>1263</v>
      </c>
      <c r="U154" s="147" t="s">
        <v>1264</v>
      </c>
    </row>
    <row r="155" spans="19:21" ht="15" thickBot="1">
      <c r="S155" s="145" t="s">
        <v>1265</v>
      </c>
      <c r="T155" s="12" t="s">
        <v>1266</v>
      </c>
      <c r="U155" s="147" t="s">
        <v>1267</v>
      </c>
    </row>
    <row r="156" spans="19:21" ht="15" thickBot="1">
      <c r="S156" s="145" t="s">
        <v>1268</v>
      </c>
      <c r="T156" s="12" t="s">
        <v>1269</v>
      </c>
      <c r="U156" s="147" t="s">
        <v>1270</v>
      </c>
    </row>
    <row r="157" spans="19:21" ht="15" thickBot="1">
      <c r="S157" s="145" t="s">
        <v>1271</v>
      </c>
      <c r="T157" s="12" t="s">
        <v>1272</v>
      </c>
      <c r="U157" s="147" t="s">
        <v>1273</v>
      </c>
    </row>
    <row r="158" spans="19:21" ht="15" thickBot="1">
      <c r="S158" s="145" t="s">
        <v>761</v>
      </c>
      <c r="T158" s="12" t="s">
        <v>762</v>
      </c>
      <c r="U158" s="147" t="s">
        <v>763</v>
      </c>
    </row>
    <row r="159" spans="19:21" ht="15" thickBot="1">
      <c r="S159" s="145" t="s">
        <v>1274</v>
      </c>
      <c r="T159" s="12" t="s">
        <v>1275</v>
      </c>
      <c r="U159" s="147" t="s">
        <v>1276</v>
      </c>
    </row>
    <row r="160" spans="19:21" ht="15" thickBot="1">
      <c r="S160" s="145" t="s">
        <v>1277</v>
      </c>
      <c r="T160" s="12" t="s">
        <v>1278</v>
      </c>
      <c r="U160" s="147" t="s">
        <v>1279</v>
      </c>
    </row>
    <row r="161" spans="19:21" ht="15" thickBot="1">
      <c r="S161" s="145" t="s">
        <v>1280</v>
      </c>
      <c r="T161" s="12" t="s">
        <v>1281</v>
      </c>
      <c r="U161" s="147" t="s">
        <v>1282</v>
      </c>
    </row>
    <row r="162" spans="19:21" ht="15" thickBot="1">
      <c r="S162" s="145" t="s">
        <v>1283</v>
      </c>
      <c r="T162" s="12" t="s">
        <v>1284</v>
      </c>
      <c r="U162" s="147" t="s">
        <v>1285</v>
      </c>
    </row>
    <row r="163" spans="19:21" ht="15" thickBot="1">
      <c r="S163" s="145" t="s">
        <v>1286</v>
      </c>
      <c r="T163" s="12" t="s">
        <v>1287</v>
      </c>
      <c r="U163" s="147" t="s">
        <v>1288</v>
      </c>
    </row>
    <row r="164" spans="19:21" ht="15" thickBot="1">
      <c r="S164" s="145" t="s">
        <v>1289</v>
      </c>
      <c r="T164" s="12" t="s">
        <v>1290</v>
      </c>
      <c r="U164" s="147" t="s">
        <v>1291</v>
      </c>
    </row>
    <row r="165" spans="19:21" ht="15" thickBot="1">
      <c r="S165" s="145" t="s">
        <v>1292</v>
      </c>
      <c r="T165" s="12" t="s">
        <v>1293</v>
      </c>
      <c r="U165" s="147" t="s">
        <v>1294</v>
      </c>
    </row>
    <row r="166" spans="19:21" ht="15" thickBot="1">
      <c r="S166" s="145" t="s">
        <v>1295</v>
      </c>
      <c r="T166" s="12" t="s">
        <v>1296</v>
      </c>
      <c r="U166" s="147" t="s">
        <v>1297</v>
      </c>
    </row>
    <row r="167" spans="19:21" ht="15" thickBot="1">
      <c r="S167" s="145" t="s">
        <v>1298</v>
      </c>
      <c r="T167" s="12" t="s">
        <v>1299</v>
      </c>
      <c r="U167" s="147" t="s">
        <v>1300</v>
      </c>
    </row>
    <row r="168" spans="19:21" ht="15" thickBot="1">
      <c r="S168" s="145" t="s">
        <v>1301</v>
      </c>
      <c r="T168" s="12" t="s">
        <v>1302</v>
      </c>
      <c r="U168" s="147" t="s">
        <v>1303</v>
      </c>
    </row>
    <row r="169" spans="19:21" ht="15" thickBot="1">
      <c r="S169" s="145" t="s">
        <v>1304</v>
      </c>
      <c r="T169" s="12" t="s">
        <v>1305</v>
      </c>
      <c r="U169" s="147" t="s">
        <v>1306</v>
      </c>
    </row>
    <row r="170" spans="19:21" ht="15" thickBot="1">
      <c r="S170" s="145" t="s">
        <v>1307</v>
      </c>
      <c r="T170" s="12" t="s">
        <v>1308</v>
      </c>
      <c r="U170" s="147" t="s">
        <v>1309</v>
      </c>
    </row>
    <row r="171" spans="19:21" ht="15" thickBot="1">
      <c r="S171" s="145" t="s">
        <v>1310</v>
      </c>
      <c r="T171" s="12" t="s">
        <v>1311</v>
      </c>
      <c r="U171" s="147" t="s">
        <v>1312</v>
      </c>
    </row>
    <row r="172" spans="19:21" ht="15" thickBot="1">
      <c r="S172" s="145" t="s">
        <v>1313</v>
      </c>
      <c r="T172" s="12" t="s">
        <v>1314</v>
      </c>
      <c r="U172" s="147" t="s">
        <v>1315</v>
      </c>
    </row>
    <row r="173" spans="19:21" ht="15" thickBot="1">
      <c r="S173" s="145" t="s">
        <v>1316</v>
      </c>
      <c r="T173" s="12" t="s">
        <v>1317</v>
      </c>
      <c r="U173" s="147" t="s">
        <v>1318</v>
      </c>
    </row>
    <row r="174" spans="19:21" ht="15" thickBot="1">
      <c r="S174" s="145" t="s">
        <v>1319</v>
      </c>
      <c r="T174" s="12" t="s">
        <v>1320</v>
      </c>
      <c r="U174" s="147" t="s">
        <v>1321</v>
      </c>
    </row>
    <row r="175" spans="19:21" ht="15" thickBot="1">
      <c r="S175" s="145" t="s">
        <v>1322</v>
      </c>
      <c r="T175" s="12" t="s">
        <v>1323</v>
      </c>
      <c r="U175" s="147" t="s">
        <v>1324</v>
      </c>
    </row>
    <row r="176" spans="19:21" ht="15" thickBot="1">
      <c r="S176" s="145" t="s">
        <v>1325</v>
      </c>
      <c r="T176" s="12" t="s">
        <v>1326</v>
      </c>
      <c r="U176" s="147" t="s">
        <v>1327</v>
      </c>
    </row>
    <row r="177" spans="19:21" ht="15" thickBot="1">
      <c r="S177" s="145" t="s">
        <v>1328</v>
      </c>
      <c r="T177" s="12" t="s">
        <v>1329</v>
      </c>
      <c r="U177" s="147" t="s">
        <v>1330</v>
      </c>
    </row>
    <row r="178" spans="19:21" ht="15" thickBot="1">
      <c r="S178" s="145" t="s">
        <v>773</v>
      </c>
      <c r="T178" s="12" t="s">
        <v>774</v>
      </c>
      <c r="U178" s="147" t="s">
        <v>775</v>
      </c>
    </row>
    <row r="179" spans="19:21" ht="15" thickBot="1">
      <c r="S179" s="145" t="s">
        <v>781</v>
      </c>
      <c r="T179" s="12" t="s">
        <v>782</v>
      </c>
      <c r="U179" s="147" t="s">
        <v>783</v>
      </c>
    </row>
    <row r="180" spans="19:21" ht="15" thickBot="1">
      <c r="S180" s="145" t="s">
        <v>1331</v>
      </c>
      <c r="T180" s="12" t="s">
        <v>1332</v>
      </c>
      <c r="U180" s="147" t="s">
        <v>1333</v>
      </c>
    </row>
    <row r="181" spans="19:21" ht="15" thickBot="1">
      <c r="S181" s="145" t="s">
        <v>1334</v>
      </c>
      <c r="T181" s="12" t="s">
        <v>1335</v>
      </c>
      <c r="U181" s="147" t="s">
        <v>1336</v>
      </c>
    </row>
    <row r="182" spans="19:21" ht="15" thickBot="1">
      <c r="S182" s="145" t="s">
        <v>1337</v>
      </c>
      <c r="T182" s="12" t="s">
        <v>1338</v>
      </c>
      <c r="U182" s="147" t="s">
        <v>1339</v>
      </c>
    </row>
    <row r="183" spans="19:21" ht="15" thickBot="1">
      <c r="S183" s="145" t="s">
        <v>793</v>
      </c>
      <c r="T183" s="12" t="s">
        <v>794</v>
      </c>
      <c r="U183" s="147" t="s">
        <v>795</v>
      </c>
    </row>
    <row r="184" spans="19:21" ht="15" thickBot="1">
      <c r="S184" s="145" t="s">
        <v>1340</v>
      </c>
      <c r="T184" s="12" t="s">
        <v>1341</v>
      </c>
      <c r="U184" s="147" t="s">
        <v>1342</v>
      </c>
    </row>
    <row r="185" spans="19:21" ht="15" thickBot="1">
      <c r="S185" s="145" t="s">
        <v>1343</v>
      </c>
      <c r="T185" s="12" t="s">
        <v>1344</v>
      </c>
      <c r="U185" s="147" t="s">
        <v>1345</v>
      </c>
    </row>
    <row r="186" spans="19:21" ht="15" thickBot="1">
      <c r="S186" s="145" t="s">
        <v>1346</v>
      </c>
      <c r="T186" s="12" t="s">
        <v>1347</v>
      </c>
      <c r="U186" s="147" t="s">
        <v>1348</v>
      </c>
    </row>
    <row r="187" spans="19:21" ht="15" thickBot="1">
      <c r="S187" s="145" t="s">
        <v>1349</v>
      </c>
      <c r="T187" s="12" t="s">
        <v>1350</v>
      </c>
      <c r="U187" s="147" t="s">
        <v>1351</v>
      </c>
    </row>
    <row r="188" spans="19:21" ht="15" thickBot="1">
      <c r="S188" s="145" t="s">
        <v>1352</v>
      </c>
      <c r="T188" s="12" t="s">
        <v>1353</v>
      </c>
      <c r="U188" s="147" t="s">
        <v>1354</v>
      </c>
    </row>
    <row r="189" spans="19:21" ht="15" thickBot="1">
      <c r="S189" s="145" t="s">
        <v>1355</v>
      </c>
      <c r="T189" s="12" t="s">
        <v>1356</v>
      </c>
      <c r="U189" s="147" t="s">
        <v>1357</v>
      </c>
    </row>
    <row r="190" spans="19:21" ht="15" thickBot="1">
      <c r="S190" s="145" t="s">
        <v>1358</v>
      </c>
      <c r="T190" s="12" t="s">
        <v>1359</v>
      </c>
      <c r="U190" s="147" t="s">
        <v>1360</v>
      </c>
    </row>
    <row r="191" spans="19:21" ht="15" thickBot="1">
      <c r="S191" s="145" t="s">
        <v>1361</v>
      </c>
      <c r="T191" s="12" t="s">
        <v>1362</v>
      </c>
      <c r="U191" s="147" t="s">
        <v>1363</v>
      </c>
    </row>
    <row r="192" spans="19:21" ht="15" thickBot="1">
      <c r="S192" s="145" t="s">
        <v>1364</v>
      </c>
      <c r="T192" s="12" t="s">
        <v>1365</v>
      </c>
      <c r="U192" s="147" t="s">
        <v>1366</v>
      </c>
    </row>
    <row r="193" spans="19:21" ht="15" thickBot="1">
      <c r="S193" s="145" t="s">
        <v>1367</v>
      </c>
      <c r="T193" s="12" t="s">
        <v>1368</v>
      </c>
      <c r="U193" s="147" t="s">
        <v>1369</v>
      </c>
    </row>
    <row r="194" spans="19:21" ht="15" thickBot="1">
      <c r="S194" s="145" t="s">
        <v>1370</v>
      </c>
      <c r="T194" s="12" t="s">
        <v>1371</v>
      </c>
      <c r="U194" s="147" t="s">
        <v>1372</v>
      </c>
    </row>
    <row r="195" spans="19:21" ht="15" thickBot="1">
      <c r="S195" s="145" t="s">
        <v>1373</v>
      </c>
      <c r="T195" s="12" t="s">
        <v>1374</v>
      </c>
      <c r="U195" s="147" t="s">
        <v>1375</v>
      </c>
    </row>
    <row r="196" spans="19:21" ht="15" thickBot="1">
      <c r="S196" s="145" t="s">
        <v>1376</v>
      </c>
      <c r="T196" s="12" t="s">
        <v>1377</v>
      </c>
      <c r="U196" s="147" t="s">
        <v>1378</v>
      </c>
    </row>
    <row r="197" spans="19:21" ht="15" thickBot="1">
      <c r="S197" s="145" t="s">
        <v>1379</v>
      </c>
      <c r="T197" s="12" t="s">
        <v>1380</v>
      </c>
      <c r="U197" s="147" t="s">
        <v>1381</v>
      </c>
    </row>
    <row r="198" spans="19:21" ht="15" thickBot="1">
      <c r="S198" s="145" t="s">
        <v>1382</v>
      </c>
      <c r="T198" s="12" t="s">
        <v>1383</v>
      </c>
      <c r="U198" s="147" t="s">
        <v>1384</v>
      </c>
    </row>
    <row r="199" spans="19:21" ht="15" thickBot="1">
      <c r="S199" s="145" t="s">
        <v>1385</v>
      </c>
      <c r="T199" s="12" t="s">
        <v>1386</v>
      </c>
      <c r="U199" s="147" t="s">
        <v>1387</v>
      </c>
    </row>
    <row r="200" spans="19:21" ht="15" thickBot="1">
      <c r="S200" s="145" t="s">
        <v>1388</v>
      </c>
      <c r="T200" s="12" t="s">
        <v>1389</v>
      </c>
      <c r="U200" s="147" t="s">
        <v>1390</v>
      </c>
    </row>
    <row r="201" spans="19:21" ht="15" thickBot="1">
      <c r="S201" s="145" t="s">
        <v>1391</v>
      </c>
      <c r="T201" s="12" t="s">
        <v>1392</v>
      </c>
      <c r="U201" s="147" t="s">
        <v>1393</v>
      </c>
    </row>
    <row r="202" spans="19:21" ht="15" thickBot="1">
      <c r="S202" s="145" t="s">
        <v>1394</v>
      </c>
      <c r="T202" s="12" t="s">
        <v>1395</v>
      </c>
      <c r="U202" s="147" t="s">
        <v>1396</v>
      </c>
    </row>
    <row r="203" spans="19:21" ht="15" thickBot="1">
      <c r="S203" s="145" t="s">
        <v>1397</v>
      </c>
      <c r="T203" s="12" t="s">
        <v>1398</v>
      </c>
      <c r="U203" s="147" t="s">
        <v>1399</v>
      </c>
    </row>
    <row r="204" spans="19:21" ht="15" thickBot="1">
      <c r="S204" s="145" t="s">
        <v>804</v>
      </c>
      <c r="T204" s="12" t="s">
        <v>805</v>
      </c>
      <c r="U204" s="147" t="s">
        <v>806</v>
      </c>
    </row>
    <row r="205" spans="19:21" ht="15" thickBot="1">
      <c r="S205" s="145" t="s">
        <v>815</v>
      </c>
      <c r="T205" s="12" t="s">
        <v>816</v>
      </c>
      <c r="U205" s="147" t="s">
        <v>817</v>
      </c>
    </row>
    <row r="206" spans="19:21" ht="15" thickBot="1">
      <c r="S206" s="145" t="s">
        <v>1400</v>
      </c>
      <c r="T206" s="12" t="s">
        <v>1401</v>
      </c>
      <c r="U206" s="147" t="s">
        <v>1402</v>
      </c>
    </row>
    <row r="207" spans="19:21" ht="15" thickBot="1">
      <c r="S207" s="145" t="s">
        <v>1403</v>
      </c>
      <c r="T207" s="12" t="s">
        <v>1404</v>
      </c>
      <c r="U207" s="147" t="s">
        <v>1405</v>
      </c>
    </row>
    <row r="208" spans="19:21" ht="15" thickBot="1">
      <c r="S208" s="145" t="s">
        <v>1406</v>
      </c>
      <c r="T208" s="12" t="s">
        <v>1407</v>
      </c>
      <c r="U208" s="147" t="s">
        <v>1408</v>
      </c>
    </row>
    <row r="209" spans="19:21" ht="15" thickBot="1">
      <c r="S209" s="145" t="s">
        <v>1409</v>
      </c>
      <c r="T209" s="12" t="s">
        <v>1410</v>
      </c>
      <c r="U209" s="147" t="s">
        <v>1411</v>
      </c>
    </row>
    <row r="210" spans="19:21" ht="15" thickBot="1">
      <c r="S210" s="145" t="s">
        <v>1412</v>
      </c>
      <c r="T210" s="12" t="s">
        <v>1413</v>
      </c>
      <c r="U210" s="147" t="s">
        <v>1414</v>
      </c>
    </row>
    <row r="211" spans="19:21" ht="15" thickBot="1">
      <c r="S211" s="145" t="s">
        <v>826</v>
      </c>
      <c r="T211" s="12" t="s">
        <v>792</v>
      </c>
      <c r="U211" s="147" t="s">
        <v>827</v>
      </c>
    </row>
    <row r="212" spans="19:21" ht="15" thickBot="1">
      <c r="S212" s="145" t="s">
        <v>1415</v>
      </c>
      <c r="T212" s="12" t="s">
        <v>1416</v>
      </c>
      <c r="U212" s="147" t="s">
        <v>1417</v>
      </c>
    </row>
    <row r="213" spans="19:21" ht="15" thickBot="1">
      <c r="S213" s="145" t="s">
        <v>1418</v>
      </c>
      <c r="T213" s="12" t="s">
        <v>1419</v>
      </c>
      <c r="U213" s="147" t="s">
        <v>1420</v>
      </c>
    </row>
    <row r="214" spans="19:21" ht="15" thickBot="1">
      <c r="S214" s="145" t="s">
        <v>1421</v>
      </c>
      <c r="T214" s="12" t="s">
        <v>1422</v>
      </c>
      <c r="U214" s="147" t="s">
        <v>1423</v>
      </c>
    </row>
    <row r="215" spans="19:21" ht="15" thickBot="1">
      <c r="S215" s="145" t="s">
        <v>1424</v>
      </c>
      <c r="T215" s="12" t="s">
        <v>1425</v>
      </c>
      <c r="U215" s="147" t="s">
        <v>1426</v>
      </c>
    </row>
    <row r="216" spans="19:21" ht="15" thickBot="1">
      <c r="S216" s="145" t="s">
        <v>836</v>
      </c>
      <c r="T216" s="12" t="s">
        <v>837</v>
      </c>
      <c r="U216" s="147" t="s">
        <v>838</v>
      </c>
    </row>
    <row r="217" spans="19:21" ht="15" thickBot="1">
      <c r="S217" s="145" t="s">
        <v>1427</v>
      </c>
      <c r="T217" s="12" t="s">
        <v>1428</v>
      </c>
      <c r="U217" s="147" t="s">
        <v>1429</v>
      </c>
    </row>
    <row r="218" spans="19:21" ht="15" thickBot="1">
      <c r="S218" s="145" t="s">
        <v>1430</v>
      </c>
      <c r="T218" s="12" t="s">
        <v>1431</v>
      </c>
      <c r="U218" s="147" t="s">
        <v>1432</v>
      </c>
    </row>
    <row r="219" spans="19:21" ht="15" thickBot="1">
      <c r="S219" s="145" t="s">
        <v>1433</v>
      </c>
      <c r="T219" s="12" t="s">
        <v>1434</v>
      </c>
      <c r="U219" s="147" t="s">
        <v>1435</v>
      </c>
    </row>
    <row r="220" spans="19:21" ht="15" thickBot="1">
      <c r="S220" s="145" t="s">
        <v>1436</v>
      </c>
      <c r="T220" s="12" t="s">
        <v>1437</v>
      </c>
      <c r="U220" s="147" t="s">
        <v>1438</v>
      </c>
    </row>
    <row r="221" spans="19:21" ht="15" thickBot="1">
      <c r="S221" s="145" t="s">
        <v>1439</v>
      </c>
      <c r="T221" s="12" t="s">
        <v>1440</v>
      </c>
      <c r="U221" s="147" t="s">
        <v>1441</v>
      </c>
    </row>
    <row r="222" spans="19:21" ht="15" thickBot="1">
      <c r="S222" s="145" t="s">
        <v>1442</v>
      </c>
      <c r="T222" s="12" t="s">
        <v>1443</v>
      </c>
      <c r="U222" s="147" t="s">
        <v>1444</v>
      </c>
    </row>
    <row r="223" spans="19:21" ht="15" thickBot="1">
      <c r="S223" s="145" t="s">
        <v>1445</v>
      </c>
      <c r="T223" s="12" t="s">
        <v>1446</v>
      </c>
      <c r="U223" s="147" t="s">
        <v>1447</v>
      </c>
    </row>
    <row r="224" spans="19:21" ht="15" thickBot="1">
      <c r="S224" s="145" t="s">
        <v>1448</v>
      </c>
      <c r="T224" s="12" t="s">
        <v>1449</v>
      </c>
      <c r="U224" s="147" t="s">
        <v>1450</v>
      </c>
    </row>
    <row r="225" spans="19:21" ht="15" thickBot="1">
      <c r="S225" s="145" t="s">
        <v>1451</v>
      </c>
      <c r="T225" s="12" t="s">
        <v>1452</v>
      </c>
      <c r="U225" s="147" t="s">
        <v>1453</v>
      </c>
    </row>
    <row r="226" spans="19:21" ht="15" thickBot="1">
      <c r="S226" s="145" t="s">
        <v>1454</v>
      </c>
      <c r="T226" s="12" t="s">
        <v>1455</v>
      </c>
      <c r="U226" s="147" t="s">
        <v>1456</v>
      </c>
    </row>
    <row r="227" spans="19:21" ht="15" thickBot="1">
      <c r="S227" s="145" t="s">
        <v>1457</v>
      </c>
      <c r="T227" s="12" t="s">
        <v>1458</v>
      </c>
      <c r="U227" s="147" t="s">
        <v>1459</v>
      </c>
    </row>
    <row r="228" spans="19:21" ht="15" thickBot="1">
      <c r="S228" s="145" t="s">
        <v>1460</v>
      </c>
      <c r="T228" s="12" t="s">
        <v>1461</v>
      </c>
      <c r="U228" s="147" t="s">
        <v>1462</v>
      </c>
    </row>
    <row r="229" spans="19:21" ht="15" thickBot="1">
      <c r="S229" s="145" t="s">
        <v>1463</v>
      </c>
      <c r="T229" s="12" t="s">
        <v>1464</v>
      </c>
      <c r="U229" s="147" t="s">
        <v>1465</v>
      </c>
    </row>
    <row r="230" spans="19:21" ht="15" thickBot="1">
      <c r="S230" s="145" t="s">
        <v>1466</v>
      </c>
      <c r="T230" s="12" t="s">
        <v>1467</v>
      </c>
      <c r="U230" s="147" t="s">
        <v>1468</v>
      </c>
    </row>
    <row r="231" spans="19:21" ht="15" thickBot="1">
      <c r="S231" s="145" t="s">
        <v>1469</v>
      </c>
      <c r="T231" s="12" t="s">
        <v>1470</v>
      </c>
      <c r="U231" s="147" t="s">
        <v>1471</v>
      </c>
    </row>
    <row r="232" spans="19:21" ht="15" thickBot="1">
      <c r="S232" s="145" t="s">
        <v>1472</v>
      </c>
      <c r="T232" s="12" t="s">
        <v>1473</v>
      </c>
      <c r="U232" s="147" t="s">
        <v>1474</v>
      </c>
    </row>
    <row r="233" spans="19:21" ht="15" thickBot="1">
      <c r="S233" s="145" t="s">
        <v>1475</v>
      </c>
      <c r="T233" s="12" t="s">
        <v>1476</v>
      </c>
      <c r="U233" s="147" t="s">
        <v>1477</v>
      </c>
    </row>
    <row r="234" spans="19:21" ht="15" thickBot="1">
      <c r="S234" s="145" t="s">
        <v>1478</v>
      </c>
      <c r="T234" s="12" t="s">
        <v>1479</v>
      </c>
      <c r="U234" s="147" t="s">
        <v>1480</v>
      </c>
    </row>
    <row r="235" spans="19:21" ht="15" thickBot="1">
      <c r="S235" s="145" t="s">
        <v>1481</v>
      </c>
      <c r="T235" s="12" t="s">
        <v>1482</v>
      </c>
      <c r="U235" s="147" t="s">
        <v>1483</v>
      </c>
    </row>
    <row r="236" spans="19:21" ht="20.5" thickBot="1">
      <c r="S236" s="145" t="s">
        <v>1484</v>
      </c>
      <c r="T236" s="12" t="s">
        <v>1485</v>
      </c>
      <c r="U236" s="147" t="s">
        <v>1486</v>
      </c>
    </row>
    <row r="237" spans="19:21" ht="15" thickBot="1">
      <c r="S237" s="145" t="s">
        <v>1487</v>
      </c>
      <c r="T237" s="12" t="s">
        <v>1488</v>
      </c>
      <c r="U237" s="147" t="s">
        <v>1489</v>
      </c>
    </row>
    <row r="238" spans="19:21" ht="15" thickBot="1">
      <c r="S238" s="145" t="s">
        <v>1490</v>
      </c>
      <c r="T238" s="12" t="s">
        <v>1491</v>
      </c>
      <c r="U238" s="147" t="s">
        <v>1492</v>
      </c>
    </row>
    <row r="239" spans="19:21" ht="15" thickBot="1">
      <c r="S239" s="145" t="s">
        <v>1493</v>
      </c>
      <c r="T239" s="12" t="s">
        <v>1494</v>
      </c>
      <c r="U239" s="147" t="s">
        <v>1495</v>
      </c>
    </row>
    <row r="240" spans="19:21" ht="15" thickBot="1">
      <c r="S240" s="145" t="s">
        <v>1496</v>
      </c>
      <c r="T240" s="12" t="s">
        <v>1497</v>
      </c>
      <c r="U240" s="147" t="s">
        <v>1498</v>
      </c>
    </row>
    <row r="241" spans="19:21" ht="15" thickBot="1">
      <c r="S241" s="145" t="s">
        <v>1499</v>
      </c>
      <c r="T241" s="12" t="s">
        <v>1500</v>
      </c>
      <c r="U241" s="147" t="s">
        <v>1501</v>
      </c>
    </row>
    <row r="242" spans="19:21" ht="15" thickBot="1">
      <c r="S242" s="145" t="s">
        <v>1502</v>
      </c>
      <c r="T242" s="12" t="s">
        <v>1503</v>
      </c>
      <c r="U242" s="147" t="s">
        <v>1504</v>
      </c>
    </row>
    <row r="243" spans="19:21" ht="15" thickBot="1">
      <c r="S243" s="145" t="s">
        <v>1505</v>
      </c>
      <c r="T243" s="12" t="s">
        <v>1506</v>
      </c>
      <c r="U243" s="147" t="s">
        <v>1507</v>
      </c>
    </row>
    <row r="244" spans="19:21" ht="15" thickBot="1">
      <c r="S244" s="145" t="s">
        <v>1508</v>
      </c>
      <c r="T244" s="12" t="s">
        <v>1509</v>
      </c>
      <c r="U244" s="147" t="s">
        <v>1510</v>
      </c>
    </row>
    <row r="245" spans="19:21" ht="15" thickBot="1">
      <c r="S245" s="145" t="s">
        <v>1511</v>
      </c>
      <c r="T245" s="12" t="s">
        <v>1512</v>
      </c>
      <c r="U245" s="147" t="s">
        <v>1513</v>
      </c>
    </row>
    <row r="246" spans="19:21" ht="15" thickBot="1">
      <c r="S246" s="145" t="s">
        <v>1514</v>
      </c>
      <c r="T246" s="12" t="s">
        <v>1515</v>
      </c>
      <c r="U246" s="147" t="s">
        <v>1516</v>
      </c>
    </row>
    <row r="247" spans="19:21" ht="15" thickBot="1">
      <c r="S247" s="145" t="s">
        <v>1517</v>
      </c>
      <c r="T247" s="12" t="s">
        <v>1518</v>
      </c>
      <c r="U247" s="147" t="s">
        <v>1519</v>
      </c>
    </row>
    <row r="248" spans="19:21" ht="15" thickBot="1">
      <c r="S248" s="145" t="s">
        <v>1520</v>
      </c>
      <c r="T248" s="12" t="s">
        <v>1521</v>
      </c>
      <c r="U248" s="147" t="s">
        <v>1522</v>
      </c>
    </row>
    <row r="249" spans="19:21" ht="15" thickBot="1">
      <c r="S249" s="145" t="s">
        <v>1523</v>
      </c>
      <c r="T249" s="12" t="s">
        <v>1524</v>
      </c>
      <c r="U249" s="147" t="s">
        <v>1525</v>
      </c>
    </row>
    <row r="250" spans="19:21" ht="15" thickBot="1">
      <c r="S250" s="145" t="s">
        <v>1526</v>
      </c>
      <c r="T250" s="12" t="s">
        <v>1527</v>
      </c>
      <c r="U250" s="147" t="s">
        <v>1528</v>
      </c>
    </row>
    <row r="251" spans="19:21" ht="15" thickBot="1">
      <c r="S251" s="145" t="s">
        <v>1529</v>
      </c>
      <c r="T251" s="12" t="s">
        <v>1530</v>
      </c>
      <c r="U251" s="147" t="s">
        <v>1531</v>
      </c>
    </row>
  </sheetData>
  <sheetProtection algorithmName="SHA-512" hashValue="f1vt6Klh/uJ/fNb2X/jTngrBy3pMpOvjynQpaKvwKQjujRrOO7IINrK0s3sSzYxrBSl0I7xa8Kc8c29xV/YmLA==" saltValue="OF0zpMU2dhEtL44bSdF03w==" spinCount="100000" sheet="1" objects="1" scenarios="1" formatColumns="0" formatRows="0" autoFilter="0"/>
  <autoFilter ref="A1:E60" xr:uid="{F85C06A6-55DB-4EA6-A066-A87F1DA88A7A}"/>
  <phoneticPr fontId="4" type="noConversion"/>
  <pageMargins left="0.7" right="0.7" top="0.75" bottom="0.75" header="0.3" footer="0.3"/>
  <pageSetup orientation="portrait" horizontalDpi="1200" verticalDpi="1200" r:id="rId1"/>
  <headerFooter>
    <oddHeader>&amp;L&amp;"Aptos"&amp;12&amp;K000000 EBA Regular Use&amp;1#_x000D_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CC966-ECC9-459B-BE55-60355E7C4DD6}">
  <sheetPr codeName="Sheet7">
    <tabColor theme="1"/>
  </sheetPr>
  <dimension ref="A1:K578"/>
  <sheetViews>
    <sheetView zoomScaleNormal="100" workbookViewId="0">
      <selection activeCell="D8" sqref="D8"/>
    </sheetView>
  </sheetViews>
  <sheetFormatPr defaultColWidth="9.1796875" defaultRowHeight="14.5"/>
  <cols>
    <col min="1" max="1" width="44.81640625" style="54" customWidth="1"/>
    <col min="2" max="2" width="15.81640625" style="54" customWidth="1"/>
    <col min="3" max="4" width="9.1796875" style="54" customWidth="1"/>
    <col min="5" max="5" width="64.54296875" style="54" customWidth="1"/>
    <col min="6" max="6" width="26.1796875" style="54" customWidth="1"/>
    <col min="7" max="7" width="9.1796875" style="54" customWidth="1"/>
    <col min="8" max="8" width="67.7265625" style="54" customWidth="1"/>
    <col min="9" max="9" width="51.81640625" style="54" customWidth="1"/>
    <col min="10" max="10" width="86.7265625" style="54" customWidth="1"/>
    <col min="11" max="11" width="8.453125" style="54" bestFit="1" customWidth="1"/>
    <col min="12" max="12" width="26.54296875" style="12" customWidth="1"/>
    <col min="13" max="16384" width="9.1796875" style="12"/>
  </cols>
  <sheetData>
    <row r="1" spans="1:11">
      <c r="A1" s="149" t="s">
        <v>1532</v>
      </c>
      <c r="B1" s="150" t="s">
        <v>1533</v>
      </c>
      <c r="C1" s="150" t="s">
        <v>1534</v>
      </c>
      <c r="D1" s="150" t="s">
        <v>1535</v>
      </c>
      <c r="E1" s="150" t="s">
        <v>1536</v>
      </c>
      <c r="F1" s="150" t="s">
        <v>1537</v>
      </c>
      <c r="G1" s="150" t="s">
        <v>1538</v>
      </c>
      <c r="H1" s="151" t="s">
        <v>1539</v>
      </c>
      <c r="I1" s="150" t="s">
        <v>1540</v>
      </c>
      <c r="J1" s="150" t="s">
        <v>1541</v>
      </c>
      <c r="K1" s="150" t="s">
        <v>1542</v>
      </c>
    </row>
    <row r="2" spans="1:11">
      <c r="A2" s="152" t="str">
        <f>"AMLA_VR_" &amp; B2 &amp; "_" &amp; C2 &amp; "_" &amp; TEXT(COUNTIFS($B$2:B2, B2, $C$2:C2, C2), "00")</f>
        <v>AMLA_VR_AML.07.04_C0020_01</v>
      </c>
      <c r="B2" s="150" t="s">
        <v>414</v>
      </c>
      <c r="C2" s="150" t="s">
        <v>109</v>
      </c>
      <c r="D2" s="150" t="s">
        <v>1543</v>
      </c>
      <c r="E2" s="153" t="str" cm="1">
        <f t="array" aca="1" ref="E2" ca="1">IF(C2="", INDIRECT("'"&amp;B2&amp;"'!B3"), INDEX(INDIRECT("'"&amp;B2&amp;"'!5:5"), COLUMN(INDIRECT("'"&amp;B2&amp;"'!"&amp;D2))))</f>
        <v>Customers – LE/Trusts With BO Identified Not Verified</v>
      </c>
      <c r="F2" s="150" t="s">
        <v>1544</v>
      </c>
      <c r="G2" s="150" t="s">
        <v>1545</v>
      </c>
      <c r="H2" s="151" t="s">
        <v>1546</v>
      </c>
      <c r="I2" s="150" t="str">
        <f>IF('AML.07.04'!$C$11&lt;0, $G2 &amp; ": " &amp; $H2, "OK")</f>
        <v>OK</v>
      </c>
      <c r="J2" s="150" t="str" cm="1">
        <f t="array" aca="1" ref="J2" ca="1">IF(
    _xlfn.TEXTJOIN(CHAR(10), TRUE,
        IF(
            _xlfn._xlws.FILTER($I$2:$I$917, ($B$2:$B$917=B2)*($C$2:$C$917=C2))&lt;&gt;"OK",
            _xlfn._xlws.FILTER($I$2:$I$917, ($B$2:$B$917=B2)*($C$2:$C$917=C2)),
            ""
        )
    )="",
    "OK",
    _xlfn.TEXTJOIN(CHAR(10), TRUE,
        IF(
            _xlfn._xlws.FILTER($I$2:$I$917, ($B$2:$B$917=B2)*($C$2:$C$917=C2))&lt;&gt;"OK",
            _xlfn._xlws.FILTER($I$2:$I$917, ($B$2:$B$917=B2)*($C$2:$C$917=C2)),
            ""
        )
    )
)</f>
        <v>OK</v>
      </c>
      <c r="K2" s="150" t="s">
        <v>1547</v>
      </c>
    </row>
    <row r="3" spans="1:11">
      <c r="A3" s="152" t="str">
        <f>"AMLA_VR_" &amp; B3 &amp; "_" &amp; C3 &amp; "_" &amp; TEXT(COUNTIFS($B$2:B3, B3, $C$2:C3, C3), "00")</f>
        <v>AMLA_VR_AML.07.04_C0020_02</v>
      </c>
      <c r="B3" s="153" t="s">
        <v>414</v>
      </c>
      <c r="C3" s="153" t="s">
        <v>109</v>
      </c>
      <c r="D3" s="153" t="s">
        <v>1543</v>
      </c>
      <c r="E3" s="153" t="str" cm="1">
        <f t="array" aca="1" ref="E3" ca="1">IF(C3="", INDIRECT("'"&amp;B3&amp;"'!B3"), INDEX(INDIRECT("'"&amp;B3&amp;"'!5:5"), COLUMN(INDIRECT("'"&amp;B3&amp;"'!"&amp;D3))))</f>
        <v>Customers – LE/Trusts With BO Identified Not Verified</v>
      </c>
      <c r="F3" s="153" t="s">
        <v>1548</v>
      </c>
      <c r="G3" s="153" t="s">
        <v>1545</v>
      </c>
      <c r="H3" s="154" t="s">
        <v>1549</v>
      </c>
      <c r="I3" s="153" t="str">
        <f>IF(TRIM(SUBSTITUTE('AML.07.04'!$C$11&amp;"",CHAR(160),""))="","OK",IF(OR(NOT(ISNUMBER('AML.07.04'!$C$11)),IFERROR(INT('AML.07.04'!$C$11)&lt;&gt;'AML.07.04'!$C$11,TRUE)),$G3&amp;": "&amp;$H3,"OK"))</f>
        <v>OK</v>
      </c>
      <c r="J3" s="150" t="str" cm="1">
        <f t="array" aca="1" ref="J3" ca="1">IF(
    _xlfn.TEXTJOIN(CHAR(10), TRUE,
        IF(
            _xlfn._xlws.FILTER($I$2:$I$917, ($B$2:$B$917=B3)*($C$2:$C$917=C3))&lt;&gt;"OK",
            _xlfn._xlws.FILTER($I$2:$I$917, ($B$2:$B$917=B3)*($C$2:$C$917=C3)),
            ""
        )
    )="",
    "OK",
    _xlfn.TEXTJOIN(CHAR(10), TRUE,
        IF(
            _xlfn._xlws.FILTER($I$2:$I$917, ($B$2:$B$917=B3)*($C$2:$C$917=C3))&lt;&gt;"OK",
            _xlfn._xlws.FILTER($I$2:$I$917, ($B$2:$B$917=B3)*($C$2:$C$917=C3)),
            ""
        )
    )
)</f>
        <v>OK</v>
      </c>
      <c r="K3" s="153" t="s">
        <v>1547</v>
      </c>
    </row>
    <row r="4" spans="1:11">
      <c r="A4" s="152" t="str">
        <f>"AMLA_VR_" &amp; B4 &amp; "_" &amp; C4 &amp; "_" &amp; TEXT(COUNTIFS($B$2:B4, B4, $C$2:C4, C4), "00")</f>
        <v>AMLA_VR_AML.07.04_C0020_03</v>
      </c>
      <c r="B4" s="150" t="s">
        <v>414</v>
      </c>
      <c r="C4" s="150" t="s">
        <v>109</v>
      </c>
      <c r="D4" s="150" t="s">
        <v>1543</v>
      </c>
      <c r="E4" s="153" t="str" cm="1">
        <f t="array" aca="1" ref="E4" ca="1">IF(C4="", INDIRECT("'"&amp;B4&amp;"'!B3"), INDEX(INDIRECT("'"&amp;B4&amp;"'!5:5"), COLUMN(INDIRECT("'"&amp;B4&amp;"'!"&amp;D4))))</f>
        <v>Customers – LE/Trusts With BO Identified Not Verified</v>
      </c>
      <c r="F4" s="150" t="s">
        <v>1544</v>
      </c>
      <c r="G4" s="150" t="s">
        <v>1550</v>
      </c>
      <c r="H4" s="151" t="s">
        <v>1551</v>
      </c>
      <c r="I4" s="150" t="str" cm="1">
        <f t="array" aca="1" ref="I4" ca="1">IF(INDIRECT(B4&amp;"!"&amp;D4)&gt;'AML.02.01'!$D$11, $G4 &amp; ": " &amp; $H4, "OK")</f>
        <v>OK</v>
      </c>
      <c r="J4" s="150" t="str" cm="1">
        <f t="array" aca="1" ref="J4" ca="1">IF(
    _xlfn.TEXTJOIN(CHAR(10), TRUE,
        IF(
            _xlfn._xlws.FILTER($I$2:$I$917, ($B$2:$B$917=B4)*($C$2:$C$917=C4))&lt;&gt;"OK",
            _xlfn._xlws.FILTER($I$2:$I$917, ($B$2:$B$917=B4)*($C$2:$C$917=C4)),
            ""
        )
    )="",
    "OK",
    _xlfn.TEXTJOIN(CHAR(10), TRUE,
        IF(
            _xlfn._xlws.FILTER($I$2:$I$917, ($B$2:$B$917=B4)*($C$2:$C$917=C4))&lt;&gt;"OK",
            _xlfn._xlws.FILTER($I$2:$I$917, ($B$2:$B$917=B4)*($C$2:$C$917=C4)),
            ""
        )
    )
)</f>
        <v>OK</v>
      </c>
      <c r="K4" s="150" t="s">
        <v>1547</v>
      </c>
    </row>
    <row r="5" spans="1:11">
      <c r="A5" s="152" t="str">
        <f>"AMLA_VR_" &amp; B5 &amp; "_" &amp; C5 &amp; "_" &amp; TEXT(COUNTIFS($B$2:B5, B5, $C$2:C5, C5), "00")</f>
        <v>AMLA_VR_AML.01.01_C0090_01</v>
      </c>
      <c r="B5" s="150" t="s">
        <v>75</v>
      </c>
      <c r="C5" s="150" t="s">
        <v>116</v>
      </c>
      <c r="D5" s="150" t="s">
        <v>1552</v>
      </c>
      <c r="E5" s="153" t="str" cm="1">
        <f t="array" aca="1" ref="E5" ca="1">IF(C5="", INDIRECT("'"&amp;B5&amp;"'!B3"), INDEX(INDIRECT("'"&amp;B5&amp;"'!5:5"), COLUMN(INDIRECT("'"&amp;B5&amp;"'!"&amp;D5))))</f>
        <v>Payment Accounts</v>
      </c>
      <c r="F5" s="150" t="s">
        <v>1553</v>
      </c>
      <c r="G5" s="150" t="s">
        <v>1545</v>
      </c>
      <c r="H5" s="151" t="s">
        <v>1554</v>
      </c>
      <c r="I5" s="150" t="str">
        <f>IF('AML.01.01'!$J$11="", $G5 &amp; ": " &amp; $H5, "OK")</f>
        <v>ERROR: C0090 is mandatory</v>
      </c>
      <c r="J5" s="150" t="str" cm="1">
        <f t="array" aca="1" ref="J5" ca="1">IF(
    _xlfn.TEXTJOIN(CHAR(10), TRUE,
        IF(
            _xlfn._xlws.FILTER($I$2:$I$917, ($B$2:$B$917=B5)*($C$2:$C$917=C5))&lt;&gt;"OK",
            _xlfn._xlws.FILTER($I$2:$I$917, ($B$2:$B$917=B5)*($C$2:$C$917=C5)),
            ""
        )
    )="",
    "OK",
    _xlfn.TEXTJOIN(CHAR(10), TRUE,
        IF(
            _xlfn._xlws.FILTER($I$2:$I$917, ($B$2:$B$917=B5)*($C$2:$C$917=C5))&lt;&gt;"OK",
            _xlfn._xlws.FILTER($I$2:$I$917, ($B$2:$B$917=B5)*($C$2:$C$917=C5)),
            ""
        )
    )
)</f>
        <v>ERROR: C0090 is mandatory</v>
      </c>
      <c r="K5" s="150" t="s">
        <v>1547</v>
      </c>
    </row>
    <row r="6" spans="1:11">
      <c r="A6" s="152" t="str">
        <f>"AMLA_VR_" &amp; B6 &amp; "_" &amp; C6 &amp; "_" &amp; TEXT(COUNTIFS($B$2:B6, B6, $C$2:C6, C6), "00")</f>
        <v>AMLA_VR_AML.01.01_C0090_02</v>
      </c>
      <c r="B6" s="150" t="s">
        <v>75</v>
      </c>
      <c r="C6" s="150" t="s">
        <v>116</v>
      </c>
      <c r="D6" s="150" t="s">
        <v>1552</v>
      </c>
      <c r="E6" s="153" t="str" cm="1">
        <f t="array" aca="1" ref="E6" ca="1">IF(C6="", INDIRECT("'"&amp;B6&amp;"'!B3"), INDEX(INDIRECT("'"&amp;B6&amp;"'!5:5"), COLUMN(INDIRECT("'"&amp;B6&amp;"'!"&amp;D6))))</f>
        <v>Payment Accounts</v>
      </c>
      <c r="F6" s="150" t="s">
        <v>1548</v>
      </c>
      <c r="G6" s="150" t="s">
        <v>1545</v>
      </c>
      <c r="H6" s="151" t="s">
        <v>1555</v>
      </c>
      <c r="I6" s="150" t="str">
        <f ca="1">IF(TRIM(SUBSTITUTE('AML.01.01'!$J$11&amp;"",CHAR(160),""))="","OK",IF(COUNTIF(INDIRECT('AML.01.01'!$J$8),'AML.01.01'!$J$11)=0,$G6&amp;": "&amp;$H6,"OK"))</f>
        <v>OK</v>
      </c>
      <c r="J6" s="150" t="str" cm="1">
        <f t="array" aca="1" ref="J6" ca="1">IF(
    _xlfn.TEXTJOIN(CHAR(10), TRUE,
        IF(
            _xlfn._xlws.FILTER($I$2:$I$917, ($B$2:$B$917=B6)*($C$2:$C$917=C6))&lt;&gt;"OK",
            _xlfn._xlws.FILTER($I$2:$I$917, ($B$2:$B$917=B6)*($C$2:$C$917=C6)),
            ""
        )
    )="",
    "OK",
    _xlfn.TEXTJOIN(CHAR(10), TRUE,
        IF(
            _xlfn._xlws.FILTER($I$2:$I$917, ($B$2:$B$917=B6)*($C$2:$C$917=C6))&lt;&gt;"OK",
            _xlfn._xlws.FILTER($I$2:$I$917, ($B$2:$B$917=B6)*($C$2:$C$917=C6)),
            ""
        )
    )
)</f>
        <v>ERROR: C0090 is mandatory</v>
      </c>
      <c r="K6" s="150" t="s">
        <v>1547</v>
      </c>
    </row>
    <row r="7" spans="1:11">
      <c r="A7" s="152" t="str">
        <f>"AMLA_VR_" &amp; B7 &amp; "_" &amp; C7 &amp; "_" &amp; TEXT(COUNTIFS($B$2:B7, B7, $C$2:C7, C7), "00")</f>
        <v>AMLA_VR_AML.01.01_C0010_01</v>
      </c>
      <c r="B7" s="150" t="s">
        <v>75</v>
      </c>
      <c r="C7" s="150" t="s">
        <v>108</v>
      </c>
      <c r="D7" s="150" t="s">
        <v>1556</v>
      </c>
      <c r="E7" s="153" t="str" cm="1">
        <f t="array" aca="1" ref="E7" ca="1">IF(C7="", INDIRECT("'"&amp;B7&amp;"'!B3"), INDEX(INDIRECT("'"&amp;B7&amp;"'!5:5"), COLUMN(INDIRECT("'"&amp;B7&amp;"'!"&amp;D7))))</f>
        <v>Legal Entity Identifier (LEI)</v>
      </c>
      <c r="F7" s="150" t="s">
        <v>1544</v>
      </c>
      <c r="G7" s="150" t="s">
        <v>1545</v>
      </c>
      <c r="H7" s="151" t="s">
        <v>1557</v>
      </c>
      <c r="I7" s="150" t="str">
        <f>IF(LEN(TRIM(SUBSTITUTE('AML.01.01'!$B$11&amp;"",CHAR(160),"")))=0,"OK",IF(OR(LEN(TRIM(SUBSTITUTE('AML.01.01'!$B$11&amp;"",CHAR(160),"")))&lt;&gt;20), $G7&amp;": "&amp;$H7, "OK"))</f>
        <v>OK</v>
      </c>
      <c r="J7" s="150" t="str" cm="1">
        <f t="array" ref="J7">IF(
    _xlfn.TEXTJOIN(CHAR(10), TRUE,
        IF(
            _xlfn._xlws.FILTER($I$2:$I$917, ($B$2:$B$917=B7)*($C$2:$C$917=C7))&lt;&gt;"OK",
            _xlfn._xlws.FILTER($I$2:$I$917, ($B$2:$B$917=B7)*($C$2:$C$917=C7)),
            ""
        )
    )="",
    "OK",
    _xlfn.TEXTJOIN(CHAR(10), TRUE,
        IF(
            _xlfn._xlws.FILTER($I$2:$I$917, ($B$2:$B$917=B7)*($C$2:$C$917=C7))&lt;&gt;"OK",
            _xlfn._xlws.FILTER($I$2:$I$917, ($B$2:$B$917=B7)*($C$2:$C$917=C7)),
            ""
        )
    )
)</f>
        <v>ERROR: at least one of the datapoints C0010 or C0020 needs to be filled out</v>
      </c>
      <c r="K7" s="150" t="s">
        <v>1547</v>
      </c>
    </row>
    <row r="8" spans="1:11">
      <c r="A8" s="152" t="str">
        <f>"AMLA_VR_" &amp; B8 &amp; "_" &amp; C8 &amp; "_" &amp; TEXT(COUNTIFS($B$2:B8, B8, $C$2:C8, C8), "00")</f>
        <v>AMLA_VR_AML.01.01_C0010_02</v>
      </c>
      <c r="B8" s="150" t="s">
        <v>75</v>
      </c>
      <c r="C8" s="150" t="s">
        <v>108</v>
      </c>
      <c r="D8" s="150" t="s">
        <v>1556</v>
      </c>
      <c r="E8" s="153" t="str" cm="1">
        <f t="array" aca="1" ref="E8" ca="1">IF(C8="", INDIRECT("'"&amp;B8&amp;"'!B3"), INDEX(INDIRECT("'"&amp;B8&amp;"'!5:5"), COLUMN(INDIRECT("'"&amp;B8&amp;"'!"&amp;D8))))</f>
        <v>Legal Entity Identifier (LEI)</v>
      </c>
      <c r="F8" s="150" t="s">
        <v>1548</v>
      </c>
      <c r="G8" s="150" t="s">
        <v>1545</v>
      </c>
      <c r="H8" s="151" t="s">
        <v>1558</v>
      </c>
      <c r="I8" s="150" t="str">
        <f>IF(TRIM(SUBSTITUTE('AML.01.01'!$B$11&amp;"",CHAR(160),""))="","OK",IF(OR(LEN('AML.01.01'!$B$11)&gt;300,ISNUMBER(FIND(CHAR(9),'AML.01.01'!$B$11)),ISNUMBER(FIND(CHAR(10),'AML.01.01'!$B$11)),ISNUMBER(FIND(CHAR(13),'AML.01.01'!$B$11))),$G8&amp;": "&amp;$H8,"OK"))</f>
        <v>OK</v>
      </c>
      <c r="J8" s="150" t="str" cm="1">
        <f t="array" ref="J8">IF(
    _xlfn.TEXTJOIN(CHAR(10), TRUE,
        IF(
            _xlfn._xlws.FILTER($I$2:$I$917, ($B$2:$B$917=B8)*($C$2:$C$917=C8))&lt;&gt;"OK",
            _xlfn._xlws.FILTER($I$2:$I$917, ($B$2:$B$917=B8)*($C$2:$C$917=C8)),
            ""
        )
    )="",
    "OK",
    _xlfn.TEXTJOIN(CHAR(10), TRUE,
        IF(
            _xlfn._xlws.FILTER($I$2:$I$917, ($B$2:$B$917=B8)*($C$2:$C$917=C8))&lt;&gt;"OK",
            _xlfn._xlws.FILTER($I$2:$I$917, ($B$2:$B$917=B8)*($C$2:$C$917=C8)),
            ""
        )
    )
)</f>
        <v>ERROR: at least one of the datapoints C0010 or C0020 needs to be filled out</v>
      </c>
      <c r="K8" s="150" t="s">
        <v>1547</v>
      </c>
    </row>
    <row r="9" spans="1:11">
      <c r="A9" s="152" t="str">
        <f>"AMLA_VR_" &amp; B9 &amp; "_" &amp; C9 &amp; "_" &amp; TEXT(COUNTIFS($B$2:B9, B9, $C$2:C9, C9), "00")</f>
        <v>AMLA_VR_AML.01.01_C0010_03</v>
      </c>
      <c r="B9" s="150" t="s">
        <v>75</v>
      </c>
      <c r="C9" s="150" t="s">
        <v>108</v>
      </c>
      <c r="D9" s="150" t="s">
        <v>1556</v>
      </c>
      <c r="E9" s="153" t="str" cm="1">
        <f t="array" aca="1" ref="E9" ca="1">IF(C9="", INDIRECT("'"&amp;B9&amp;"'!B3"), INDEX(INDIRECT("'"&amp;B9&amp;"'!5:5"), COLUMN(INDIRECT("'"&amp;B9&amp;"'!"&amp;D9))))</f>
        <v>Legal Entity Identifier (LEI)</v>
      </c>
      <c r="F9" s="150" t="s">
        <v>1553</v>
      </c>
      <c r="G9" s="150" t="s">
        <v>1545</v>
      </c>
      <c r="H9" s="151" t="s">
        <v>1559</v>
      </c>
      <c r="I9" s="150" t="str">
        <f>IF(AND('AML.01.01'!$B$11="",'AML.01.01'!$C$11=""), $G9 &amp; ": " &amp; $H9, "OK")</f>
        <v>ERROR: at least one of the datapoints C0010 or C0020 needs to be filled out</v>
      </c>
      <c r="J9" s="150" t="str" cm="1">
        <f t="array" ref="J9">IF(
    _xlfn.TEXTJOIN(CHAR(10), TRUE,
        IF(
            _xlfn._xlws.FILTER($I$2:$I$917, ($B$2:$B$917=B9)*($C$2:$C$917=C9))&lt;&gt;"OK",
            _xlfn._xlws.FILTER($I$2:$I$917, ($B$2:$B$917=B9)*($C$2:$C$917=C9)),
            ""
        )
    )="",
    "OK",
    _xlfn.TEXTJOIN(CHAR(10), TRUE,
        IF(
            _xlfn._xlws.FILTER($I$2:$I$917, ($B$2:$B$917=B9)*($C$2:$C$917=C9))&lt;&gt;"OK",
            _xlfn._xlws.FILTER($I$2:$I$917, ($B$2:$B$917=B9)*($C$2:$C$917=C9)),
            ""
        )
    )
)</f>
        <v>ERROR: at least one of the datapoints C0010 or C0020 needs to be filled out</v>
      </c>
      <c r="K9" s="150" t="s">
        <v>1547</v>
      </c>
    </row>
    <row r="10" spans="1:11">
      <c r="A10" s="152" t="str">
        <f>"AMLA_VR_" &amp; B10 &amp; "_" &amp; C10 &amp; "_" &amp; TEXT(COUNTIFS($B$2:B10, B10, $C$2:C10, C10), "00")</f>
        <v>AMLA_VR_AML.01.01_C0020_01</v>
      </c>
      <c r="B10" s="150" t="s">
        <v>75</v>
      </c>
      <c r="C10" s="150" t="s">
        <v>109</v>
      </c>
      <c r="D10" s="150" t="s">
        <v>1543</v>
      </c>
      <c r="E10" s="153" t="str" cm="1">
        <f t="array" aca="1" ref="E10" ca="1">IF(C10="", INDIRECT("'"&amp;B10&amp;"'!B3"), INDEX(INDIRECT("'"&amp;B10&amp;"'!5:5"), COLUMN(INDIRECT("'"&amp;B10&amp;"'!"&amp;D10))))</f>
        <v>National Code</v>
      </c>
      <c r="F10" s="150" t="s">
        <v>1548</v>
      </c>
      <c r="G10" s="150" t="s">
        <v>1545</v>
      </c>
      <c r="H10" s="151" t="s">
        <v>1558</v>
      </c>
      <c r="I10" s="150" t="str">
        <f>IF(TRIM(SUBSTITUTE('AML.01.01'!$C$11&amp;"",CHAR(160),""))="","OK",IF(OR(LEN('AML.01.01'!$C$11)&gt;300,ISNUMBER(FIND(CHAR(9),'AML.01.01'!$C$11)),ISNUMBER(FIND(CHAR(10),'AML.01.01'!$C$11)),ISNUMBER(FIND(CHAR(13),'AML.01.01'!$C$11))),$G10&amp;": "&amp;$H10,"OK"))</f>
        <v>OK</v>
      </c>
      <c r="J10" s="150" t="str" cm="1">
        <f t="array" ref="J10">IF(
    _xlfn.TEXTJOIN(CHAR(10), TRUE,
        IF(
            _xlfn._xlws.FILTER($I$2:$I$917, ($B$2:$B$917=B10)*($C$2:$C$917=C10))&lt;&gt;"OK",
            _xlfn._xlws.FILTER($I$2:$I$917, ($B$2:$B$917=B10)*($C$2:$C$917=C10)),
            ""
        )
    )="",
    "OK",
    _xlfn.TEXTJOIN(CHAR(10), TRUE,
        IF(
            _xlfn._xlws.FILTER($I$2:$I$917, ($B$2:$B$917=B10)*($C$2:$C$917=C10))&lt;&gt;"OK",
            _xlfn._xlws.FILTER($I$2:$I$917, ($B$2:$B$917=B10)*($C$2:$C$917=C10)),
            ""
        )
    )
)</f>
        <v>ERROR: at least one of the datapoints C0010 or C0020 needs to be filled out</v>
      </c>
      <c r="K10" s="150" t="s">
        <v>1547</v>
      </c>
    </row>
    <row r="11" spans="1:11">
      <c r="A11" s="152" t="str">
        <f>"AMLA_VR_" &amp; B11 &amp; "_" &amp; C11 &amp; "_" &amp; TEXT(COUNTIFS($B$2:B11, B11, $C$2:C11, C11), "00")</f>
        <v>AMLA_VR_AML.01.01_C0020_02</v>
      </c>
      <c r="B11" s="150" t="s">
        <v>75</v>
      </c>
      <c r="C11" s="150" t="s">
        <v>109</v>
      </c>
      <c r="D11" s="150" t="s">
        <v>1543</v>
      </c>
      <c r="E11" s="153" t="str" cm="1">
        <f t="array" aca="1" ref="E11" ca="1">IF(C11="", INDIRECT("'"&amp;B11&amp;"'!B3"), INDEX(INDIRECT("'"&amp;B11&amp;"'!5:5"), COLUMN(INDIRECT("'"&amp;B11&amp;"'!"&amp;D11))))</f>
        <v>National Code</v>
      </c>
      <c r="F11" s="150" t="s">
        <v>1553</v>
      </c>
      <c r="G11" s="150" t="s">
        <v>1545</v>
      </c>
      <c r="H11" s="151" t="s">
        <v>1559</v>
      </c>
      <c r="I11" s="150" t="str">
        <f>IF(AND('AML.01.01'!$B$11="",'AML.01.01'!$C$11=""), $G11 &amp; ": " &amp; $H11, "OK")</f>
        <v>ERROR: at least one of the datapoints C0010 or C0020 needs to be filled out</v>
      </c>
      <c r="J11" s="150" t="str" cm="1">
        <f t="array" ref="J11">IF(
    _xlfn.TEXTJOIN(CHAR(10), TRUE,
        IF(
            _xlfn._xlws.FILTER($I$2:$I$917, ($B$2:$B$917=B11)*($C$2:$C$917=C11))&lt;&gt;"OK",
            _xlfn._xlws.FILTER($I$2:$I$917, ($B$2:$B$917=B11)*($C$2:$C$917=C11)),
            ""
        )
    )="",
    "OK",
    _xlfn.TEXTJOIN(CHAR(10), TRUE,
        IF(
            _xlfn._xlws.FILTER($I$2:$I$917, ($B$2:$B$917=B11)*($C$2:$C$917=C11))&lt;&gt;"OK",
            _xlfn._xlws.FILTER($I$2:$I$917, ($B$2:$B$917=B11)*($C$2:$C$917=C11)),
            ""
        )
    )
)</f>
        <v>ERROR: at least one of the datapoints C0010 or C0020 needs to be filled out</v>
      </c>
      <c r="K11" s="150" t="s">
        <v>1547</v>
      </c>
    </row>
    <row r="12" spans="1:11">
      <c r="A12" s="152" t="str">
        <f>"AMLA_VR_" &amp; B12 &amp; "_" &amp; C12 &amp; "_" &amp; TEXT(COUNTIFS($B$2:B12, B12, $C$2:C12, C12), "00")</f>
        <v>AMLA_VR_AML.01.01_C0030_01</v>
      </c>
      <c r="B12" s="150" t="s">
        <v>75</v>
      </c>
      <c r="C12" s="150" t="s">
        <v>110</v>
      </c>
      <c r="D12" s="150" t="s">
        <v>1560</v>
      </c>
      <c r="E12" s="153" t="str" cm="1">
        <f t="array" aca="1" ref="E12" ca="1">IF(C12="", INDIRECT("'"&amp;B12&amp;"'!B3"), INDEX(INDIRECT("'"&amp;B12&amp;"'!5:5"), COLUMN(INDIRECT("'"&amp;B12&amp;"'!"&amp;D12))))</f>
        <v>Legal Name</v>
      </c>
      <c r="F12" s="150" t="s">
        <v>1548</v>
      </c>
      <c r="G12" s="150" t="s">
        <v>1545</v>
      </c>
      <c r="H12" s="151" t="s">
        <v>1558</v>
      </c>
      <c r="I12" s="150" t="str">
        <f>IF(TRIM(SUBSTITUTE('AML.01.01'!$D$11&amp;"",CHAR(160),""))="","OK",IF(OR(LEN('AML.01.01'!$D$11)&gt;300,ISNUMBER(FIND(CHAR(9),'AML.01.01'!$D$11)),ISNUMBER(FIND(CHAR(10),'AML.01.01'!$D$11)),ISNUMBER(FIND(CHAR(13),'AML.01.01'!$D$11))),$G12&amp;": "&amp;$H12,"OK"))</f>
        <v>OK</v>
      </c>
      <c r="J12" s="150" t="str" cm="1">
        <f t="array" ref="J12">IF(
    _xlfn.TEXTJOIN(CHAR(10), TRUE,
        IF(
            _xlfn._xlws.FILTER($I$2:$I$917, ($B$2:$B$917=B12)*($C$2:$C$917=C12))&lt;&gt;"OK",
            _xlfn._xlws.FILTER($I$2:$I$917, ($B$2:$B$917=B12)*($C$2:$C$917=C12)),
            ""
        )
    )="",
    "OK",
    _xlfn.TEXTJOIN(CHAR(10), TRUE,
        IF(
            _xlfn._xlws.FILTER($I$2:$I$917, ($B$2:$B$917=B12)*($C$2:$C$917=C12))&lt;&gt;"OK",
            _xlfn._xlws.FILTER($I$2:$I$917, ($B$2:$B$917=B12)*($C$2:$C$917=C12)),
            ""
        )
    )
)</f>
        <v>ERROR: C0030 is mandatory</v>
      </c>
      <c r="K12" s="150" t="s">
        <v>1547</v>
      </c>
    </row>
    <row r="13" spans="1:11">
      <c r="A13" s="152" t="str">
        <f>"AMLA_VR_" &amp; B13 &amp; "_" &amp; C13 &amp; "_" &amp; TEXT(COUNTIFS($B$2:B13, B13, $C$2:C13, C13), "00")</f>
        <v>AMLA_VR_AML.01.01_C0030_02</v>
      </c>
      <c r="B13" s="150" t="s">
        <v>75</v>
      </c>
      <c r="C13" s="150" t="s">
        <v>110</v>
      </c>
      <c r="D13" s="150" t="s">
        <v>1560</v>
      </c>
      <c r="E13" s="153" t="str" cm="1">
        <f t="array" aca="1" ref="E13" ca="1">IF(C13="", INDIRECT("'"&amp;B13&amp;"'!B3"), INDEX(INDIRECT("'"&amp;B13&amp;"'!5:5"), COLUMN(INDIRECT("'"&amp;B13&amp;"'!"&amp;D13))))</f>
        <v>Legal Name</v>
      </c>
      <c r="F13" s="150" t="s">
        <v>1553</v>
      </c>
      <c r="G13" s="150" t="s">
        <v>1545</v>
      </c>
      <c r="H13" s="151" t="s">
        <v>1561</v>
      </c>
      <c r="I13" s="150" t="str">
        <f>IF('AML.01.01'!$D$11="", $G13 &amp; ": " &amp; $H13, "OK")</f>
        <v>ERROR: C0030 is mandatory</v>
      </c>
      <c r="J13" s="150" t="str" cm="1">
        <f t="array" ref="J13">IF(
    _xlfn.TEXTJOIN(CHAR(10), TRUE,
        IF(
            _xlfn._xlws.FILTER($I$2:$I$917, ($B$2:$B$917=B13)*($C$2:$C$917=C13))&lt;&gt;"OK",
            _xlfn._xlws.FILTER($I$2:$I$917, ($B$2:$B$917=B13)*($C$2:$C$917=C13)),
            ""
        )
    )="",
    "OK",
    _xlfn.TEXTJOIN(CHAR(10), TRUE,
        IF(
            _xlfn._xlws.FILTER($I$2:$I$917, ($B$2:$B$917=B13)*($C$2:$C$917=C13))&lt;&gt;"OK",
            _xlfn._xlws.FILTER($I$2:$I$917, ($B$2:$B$917=B13)*($C$2:$C$917=C13)),
            ""
        )
    )
)</f>
        <v>ERROR: C0030 is mandatory</v>
      </c>
      <c r="K13" s="150" t="s">
        <v>1547</v>
      </c>
    </row>
    <row r="14" spans="1:11">
      <c r="A14" s="152" t="str">
        <f>"AMLA_VR_" &amp; B14 &amp; "_" &amp; C14 &amp; "_" &amp; TEXT(COUNTIFS($B$2:B14, B14, $C$2:C14, C14), "00")</f>
        <v>AMLA_VR_AML.01.01_C0040_01</v>
      </c>
      <c r="B14" s="150" t="s">
        <v>75</v>
      </c>
      <c r="C14" s="150" t="s">
        <v>111</v>
      </c>
      <c r="D14" s="150" t="s">
        <v>1562</v>
      </c>
      <c r="E14" s="153" t="str" cm="1">
        <f t="array" aca="1" ref="E14" ca="1">IF(C14="", INDIRECT("'"&amp;B14&amp;"'!B3"), INDEX(INDIRECT("'"&amp;B14&amp;"'!5:5"), COLUMN(INDIRECT("'"&amp;B14&amp;"'!"&amp;D14))))</f>
        <v>English Name</v>
      </c>
      <c r="F14" s="150" t="s">
        <v>1548</v>
      </c>
      <c r="G14" s="150" t="s">
        <v>1545</v>
      </c>
      <c r="H14" s="151" t="s">
        <v>1558</v>
      </c>
      <c r="I14" s="150" t="str">
        <f>IF(TRIM(SUBSTITUTE('AML.01.01'!$E$11&amp;"",CHAR(160),""))="","OK",IF(OR(LEN('AML.01.01'!$E$11)&gt;300,ISNUMBER(FIND(CHAR(9),'AML.01.01'!$E$11)),ISNUMBER(FIND(CHAR(10),'AML.01.01'!$E$11)),ISNUMBER(FIND(CHAR(13),'AML.01.01'!$E$11))),$G14&amp;": "&amp;$H14,"OK"))</f>
        <v>OK</v>
      </c>
      <c r="J14" s="150" t="str" cm="1">
        <f t="array" ref="J14">IF(
    _xlfn.TEXTJOIN(CHAR(10), TRUE,
        IF(
            _xlfn._xlws.FILTER($I$2:$I$917, ($B$2:$B$917=B14)*($C$2:$C$917=C14))&lt;&gt;"OK",
            _xlfn._xlws.FILTER($I$2:$I$917, ($B$2:$B$917=B14)*($C$2:$C$917=C14)),
            ""
        )
    )="",
    "OK",
    _xlfn.TEXTJOIN(CHAR(10), TRUE,
        IF(
            _xlfn._xlws.FILTER($I$2:$I$917, ($B$2:$B$917=B14)*($C$2:$C$917=C14))&lt;&gt;"OK",
            _xlfn._xlws.FILTER($I$2:$I$917, ($B$2:$B$917=B14)*($C$2:$C$917=C14)),
            ""
        )
    )
)</f>
        <v>OK</v>
      </c>
      <c r="K14" s="150" t="s">
        <v>1547</v>
      </c>
    </row>
    <row r="15" spans="1:11">
      <c r="A15" s="152" t="str">
        <f>"AMLA_VR_" &amp; B15 &amp; "_" &amp; C15 &amp; "_" &amp; TEXT(COUNTIFS($B$2:B15, B15, $C$2:C15, C15), "00")</f>
        <v>AMLA_VR_AML.01.01_C0050_01</v>
      </c>
      <c r="B15" s="150" t="s">
        <v>75</v>
      </c>
      <c r="C15" s="150" t="s">
        <v>112</v>
      </c>
      <c r="D15" s="150" t="s">
        <v>1563</v>
      </c>
      <c r="E15" s="153" t="str" cm="1">
        <f t="array" aca="1" ref="E15" ca="1">IF(C15="", INDIRECT("'"&amp;B15&amp;"'!B3"), INDEX(INDIRECT("'"&amp;B15&amp;"'!5:5"), COLUMN(INDIRECT("'"&amp;B15&amp;"'!"&amp;D15))))</f>
        <v>Type of Entity</v>
      </c>
      <c r="F15" s="150" t="s">
        <v>1548</v>
      </c>
      <c r="G15" s="150" t="s">
        <v>1545</v>
      </c>
      <c r="H15" s="151" t="s">
        <v>1555</v>
      </c>
      <c r="I15" s="150" t="str">
        <f ca="1">IF(TRIM(SUBSTITUTE('AML.01.01'!$F$11&amp;"",CHAR(160),""))="","OK",IF(COUNTIF(INDIRECT('AML.01.01'!$F$8),'AML.01.01'!$F$11)=0,$G15&amp;": "&amp;$H15,"OK"))</f>
        <v>OK</v>
      </c>
      <c r="J15" s="150" t="str" cm="1">
        <f t="array" aca="1" ref="J15" ca="1">IF(
    _xlfn.TEXTJOIN(CHAR(10), TRUE,
        IF(
            _xlfn._xlws.FILTER($I$2:$I$917, ($B$2:$B$917=B15)*($C$2:$C$917=C15))&lt;&gt;"OK",
            _xlfn._xlws.FILTER($I$2:$I$917, ($B$2:$B$917=B15)*($C$2:$C$917=C15)),
            ""
        )
    )="",
    "OK",
    _xlfn.TEXTJOIN(CHAR(10), TRUE,
        IF(
            _xlfn._xlws.FILTER($I$2:$I$917, ($B$2:$B$917=B15)*($C$2:$C$917=C15))&lt;&gt;"OK",
            _xlfn._xlws.FILTER($I$2:$I$917, ($B$2:$B$917=B15)*($C$2:$C$917=C15)),
            ""
        )
    )
)</f>
        <v>ERROR: C0050 is mandatory</v>
      </c>
      <c r="K15" s="150" t="s">
        <v>1547</v>
      </c>
    </row>
    <row r="16" spans="1:11">
      <c r="A16" s="152" t="str">
        <f>"AMLA_VR_" &amp; B16 &amp; "_" &amp; C16 &amp; "_" &amp; TEXT(COUNTIFS($B$2:B16, B16, $C$2:C16, C16), "00")</f>
        <v>AMLA_VR_AML.01.01_C0050_02</v>
      </c>
      <c r="B16" s="150" t="s">
        <v>75</v>
      </c>
      <c r="C16" s="150" t="s">
        <v>112</v>
      </c>
      <c r="D16" s="150" t="s">
        <v>1563</v>
      </c>
      <c r="E16" s="153" t="str" cm="1">
        <f t="array" aca="1" ref="E16" ca="1">IF(C16="", INDIRECT("'"&amp;B16&amp;"'!B3"), INDEX(INDIRECT("'"&amp;B16&amp;"'!5:5"), COLUMN(INDIRECT("'"&amp;B16&amp;"'!"&amp;D16))))</f>
        <v>Type of Entity</v>
      </c>
      <c r="F16" s="150" t="s">
        <v>1553</v>
      </c>
      <c r="G16" s="150" t="s">
        <v>1545</v>
      </c>
      <c r="H16" s="151" t="s">
        <v>1564</v>
      </c>
      <c r="I16" s="150" t="str">
        <f>IF('AML.01.01'!$F$11="", $G16 &amp; ": " &amp; $H16, "OK")</f>
        <v>ERROR: C0050 is mandatory</v>
      </c>
      <c r="J16" s="150" t="str" cm="1">
        <f t="array" aca="1" ref="J16" ca="1">IF(
    _xlfn.TEXTJOIN(CHAR(10), TRUE,
        IF(
            _xlfn._xlws.FILTER($I$2:$I$917, ($B$2:$B$917=B16)*($C$2:$C$917=C16))&lt;&gt;"OK",
            _xlfn._xlws.FILTER($I$2:$I$917, ($B$2:$B$917=B16)*($C$2:$C$917=C16)),
            ""
        )
    )="",
    "OK",
    _xlfn.TEXTJOIN(CHAR(10), TRUE,
        IF(
            _xlfn._xlws.FILTER($I$2:$I$917, ($B$2:$B$917=B16)*($C$2:$C$917=C16))&lt;&gt;"OK",
            _xlfn._xlws.FILTER($I$2:$I$917, ($B$2:$B$917=B16)*($C$2:$C$917=C16)),
            ""
        )
    )
)</f>
        <v>ERROR: C0050 is mandatory</v>
      </c>
      <c r="K16" s="150" t="s">
        <v>1547</v>
      </c>
    </row>
    <row r="17" spans="1:11">
      <c r="A17" s="152" t="str">
        <f>"AMLA_VR_" &amp; B17 &amp; "_" &amp; C17 &amp; "_" &amp; TEXT(COUNTIFS($B$2:B17, B17, $C$2:C17, C17), "00")</f>
        <v>AMLA_VR_AML.01.01_C0060_01</v>
      </c>
      <c r="B17" s="150" t="s">
        <v>75</v>
      </c>
      <c r="C17" s="150" t="s">
        <v>113</v>
      </c>
      <c r="D17" s="150" t="s">
        <v>1565</v>
      </c>
      <c r="E17" s="153" t="str" cm="1">
        <f t="array" aca="1" ref="E17" ca="1">IF(C17="", INDIRECT("'"&amp;B17&amp;"'!B3"), INDEX(INDIRECT("'"&amp;B17&amp;"'!5:5"), COLUMN(INDIRECT("'"&amp;B17&amp;"'!"&amp;D17))))</f>
        <v>Entity Type – Description for Other FI</v>
      </c>
      <c r="F17" s="150" t="s">
        <v>1553</v>
      </c>
      <c r="G17" s="150" t="s">
        <v>1545</v>
      </c>
      <c r="H17" s="151" t="s">
        <v>1566</v>
      </c>
      <c r="I17" s="150" t="str" cm="1">
        <f t="array" aca="1" ref="I17" ca="1">IF(AND(INDIRECT(B17&amp;"!"&amp;D17)="",'AML.01.01'!$F$11="Other financial institutions"), $G17 &amp; ": " &amp; $H17, "OK")</f>
        <v>OK</v>
      </c>
      <c r="J17" s="150" t="str" cm="1">
        <f t="array" aca="1" ref="J17" ca="1">IF(
    _xlfn.TEXTJOIN(CHAR(10), TRUE,
        IF(
            _xlfn._xlws.FILTER($I$2:$I$917, ($B$2:$B$917=B17)*($C$2:$C$917=C17))&lt;&gt;"OK",
            _xlfn._xlws.FILTER($I$2:$I$917, ($B$2:$B$917=B17)*($C$2:$C$917=C17)),
            ""
        )
    )="",
    "OK",
    _xlfn.TEXTJOIN(CHAR(10), TRUE,
        IF(
            _xlfn._xlws.FILTER($I$2:$I$917, ($B$2:$B$917=B17)*($C$2:$C$917=C17))&lt;&gt;"OK",
            _xlfn._xlws.FILTER($I$2:$I$917, ($B$2:$B$917=B17)*($C$2:$C$917=C17)),
            ""
        )
    )
)</f>
        <v>OK</v>
      </c>
      <c r="K17" s="150" t="s">
        <v>1547</v>
      </c>
    </row>
    <row r="18" spans="1:11">
      <c r="A18" s="152" t="str">
        <f>"AMLA_VR_" &amp; B18 &amp; "_" &amp; C18 &amp; "_" &amp; TEXT(COUNTIFS($B$2:B18, B18, $C$2:C18, C18), "00")</f>
        <v>AMLA_VR_AML.01.01_C0070_01</v>
      </c>
      <c r="B18" s="150" t="s">
        <v>75</v>
      </c>
      <c r="C18" s="150" t="s">
        <v>114</v>
      </c>
      <c r="D18" s="150" t="s">
        <v>1567</v>
      </c>
      <c r="E18" s="153" t="str" cm="1">
        <f t="array" aca="1" ref="E18" ca="1">IF(C18="", INDIRECT("'"&amp;B18&amp;"'!B3"), INDEX(INDIRECT("'"&amp;B18&amp;"'!5:5"), COLUMN(INDIRECT("'"&amp;B18&amp;"'!"&amp;D18))))</f>
        <v>Country of Establishment</v>
      </c>
      <c r="F18" s="150" t="s">
        <v>1548</v>
      </c>
      <c r="G18" s="150" t="s">
        <v>1545</v>
      </c>
      <c r="H18" s="151" t="s">
        <v>1558</v>
      </c>
      <c r="I18" s="150" t="str">
        <f ca="1">IF(TRIM(SUBSTITUTE('AML.01.01'!$H$11&amp;"",CHAR(160),""))="","OK",IF(COUNTIF(INDIRECT('AML.01.01'!$H$8),'AML.01.01'!$H$11)=0,$G18&amp;": "&amp;$H18,"OK"))</f>
        <v>OK</v>
      </c>
      <c r="J18" s="150" t="str" cm="1">
        <f t="array" aca="1" ref="J18" ca="1">IF(
    _xlfn.TEXTJOIN(CHAR(10), TRUE,
        IF(
            _xlfn._xlws.FILTER($I$2:$I$917, ($B$2:$B$917=B18)*($C$2:$C$917=C18))&lt;&gt;"OK",
            _xlfn._xlws.FILTER($I$2:$I$917, ($B$2:$B$917=B18)*($C$2:$C$917=C18)),
            ""
        )
    )="",
    "OK",
    _xlfn.TEXTJOIN(CHAR(10), TRUE,
        IF(
            _xlfn._xlws.FILTER($I$2:$I$917, ($B$2:$B$917=B18)*($C$2:$C$917=C18))&lt;&gt;"OK",
            _xlfn._xlws.FILTER($I$2:$I$917, ($B$2:$B$917=B18)*($C$2:$C$917=C18)),
            ""
        )
    )
)</f>
        <v>ERROR: C0070 is mandatory</v>
      </c>
      <c r="K18" s="150" t="s">
        <v>1547</v>
      </c>
    </row>
    <row r="19" spans="1:11">
      <c r="A19" s="152" t="str">
        <f>"AMLA_VR_" &amp; B19 &amp; "_" &amp; C19 &amp; "_" &amp; TEXT(COUNTIFS($B$2:B19, B19, $C$2:C19, C19), "00")</f>
        <v>AMLA_VR_AML.01.01_C0070_02</v>
      </c>
      <c r="B19" s="150" t="s">
        <v>75</v>
      </c>
      <c r="C19" s="150" t="s">
        <v>114</v>
      </c>
      <c r="D19" s="150" t="s">
        <v>1567</v>
      </c>
      <c r="E19" s="153" t="str" cm="1">
        <f t="array" aca="1" ref="E19" ca="1">IF(C19="", INDIRECT("'"&amp;B19&amp;"'!B3"), INDEX(INDIRECT("'"&amp;B19&amp;"'!5:5"), COLUMN(INDIRECT("'"&amp;B19&amp;"'!"&amp;D19))))</f>
        <v>Country of Establishment</v>
      </c>
      <c r="F19" s="150" t="s">
        <v>1553</v>
      </c>
      <c r="G19" s="150" t="s">
        <v>1545</v>
      </c>
      <c r="H19" s="151" t="s">
        <v>1568</v>
      </c>
      <c r="I19" s="150" t="str">
        <f>IF('AML.01.01'!$H$11="", $G19 &amp; ": " &amp; $H19, "OK")</f>
        <v>ERROR: C0070 is mandatory</v>
      </c>
      <c r="J19" s="150" t="str" cm="1">
        <f t="array" aca="1" ref="J19" ca="1">IF(
    _xlfn.TEXTJOIN(CHAR(10), TRUE,
        IF(
            _xlfn._xlws.FILTER($I$2:$I$917, ($B$2:$B$917=B19)*($C$2:$C$917=C19))&lt;&gt;"OK",
            _xlfn._xlws.FILTER($I$2:$I$917, ($B$2:$B$917=B19)*($C$2:$C$917=C19)),
            ""
        )
    )="",
    "OK",
    _xlfn.TEXTJOIN(CHAR(10), TRUE,
        IF(
            _xlfn._xlws.FILTER($I$2:$I$917, ($B$2:$B$917=B19)*($C$2:$C$917=C19))&lt;&gt;"OK",
            _xlfn._xlws.FILTER($I$2:$I$917, ($B$2:$B$917=B19)*($C$2:$C$917=C19)),
            ""
        )
    )
)</f>
        <v>ERROR: C0070 is mandatory</v>
      </c>
      <c r="K19" s="150" t="s">
        <v>1547</v>
      </c>
    </row>
    <row r="20" spans="1:11">
      <c r="A20" s="152" t="str">
        <f>"AMLA_VR_" &amp; B20 &amp; "_" &amp; C20 &amp; "_" &amp; TEXT(COUNTIFS($B$2:B20, B20, $C$2:C20, C20), "00")</f>
        <v>AMLA_VR_AML.01.01_C0080_01</v>
      </c>
      <c r="B20" s="150" t="s">
        <v>75</v>
      </c>
      <c r="C20" s="150" t="s">
        <v>115</v>
      </c>
      <c r="D20" s="150" t="s">
        <v>1569</v>
      </c>
      <c r="E20" s="153" t="str" cm="1">
        <f t="array" aca="1" ref="E20" ca="1">IF(C20="", INDIRECT("'"&amp;B20&amp;"'!B3"), INDEX(INDIRECT("'"&amp;B20&amp;"'!5:5"), COLUMN(INDIRECT("'"&amp;B20&amp;"'!"&amp;D20))))</f>
        <v>Currency of reporting</v>
      </c>
      <c r="F20" s="150" t="s">
        <v>1548</v>
      </c>
      <c r="G20" s="150" t="s">
        <v>1545</v>
      </c>
      <c r="H20" s="151" t="s">
        <v>1555</v>
      </c>
      <c r="I20" s="150" t="str">
        <f ca="1">IF(TRIM(SUBSTITUTE('AML.01.01'!$I$11&amp;"",CHAR(160),""))="","OK",IF(COUNTIF(INDIRECT('AML.01.01'!$I$8),'AML.01.01'!$I$11)=0,$G20&amp;": "&amp;$H20,"OK"))</f>
        <v>OK</v>
      </c>
      <c r="J20" s="150" t="str" cm="1">
        <f t="array" aca="1" ref="J20" ca="1">IF(
    _xlfn.TEXTJOIN(CHAR(10), TRUE,
        IF(
            _xlfn._xlws.FILTER($I$2:$I$917, ($B$2:$B$917=B20)*($C$2:$C$917=C20))&lt;&gt;"OK",
            _xlfn._xlws.FILTER($I$2:$I$917, ($B$2:$B$917=B20)*($C$2:$C$917=C20)),
            ""
        )
    )="",
    "OK",
    _xlfn.TEXTJOIN(CHAR(10), TRUE,
        IF(
            _xlfn._xlws.FILTER($I$2:$I$917, ($B$2:$B$917=B20)*($C$2:$C$917=C20))&lt;&gt;"OK",
            _xlfn._xlws.FILTER($I$2:$I$917, ($B$2:$B$917=B20)*($C$2:$C$917=C20)),
            ""
        )
    )
)</f>
        <v>ERROR: C0080 is mandatory</v>
      </c>
      <c r="K20" s="150" t="s">
        <v>1547</v>
      </c>
    </row>
    <row r="21" spans="1:11">
      <c r="A21" s="152" t="str">
        <f>"AMLA_VR_" &amp; B21 &amp; "_" &amp; C21 &amp; "_" &amp; TEXT(COUNTIFS($B$2:B21, B21, $C$2:C21, C21), "00")</f>
        <v>AMLA_VR_AML.01.01_C0080_02</v>
      </c>
      <c r="B21" s="150" t="s">
        <v>75</v>
      </c>
      <c r="C21" s="150" t="s">
        <v>115</v>
      </c>
      <c r="D21" s="150" t="s">
        <v>1569</v>
      </c>
      <c r="E21" s="153" t="str" cm="1">
        <f t="array" aca="1" ref="E21" ca="1">IF(C21="", INDIRECT("'"&amp;B21&amp;"'!B3"), INDEX(INDIRECT("'"&amp;B21&amp;"'!5:5"), COLUMN(INDIRECT("'"&amp;B21&amp;"'!"&amp;D21))))</f>
        <v>Currency of reporting</v>
      </c>
      <c r="F21" s="150" t="s">
        <v>1553</v>
      </c>
      <c r="G21" s="150" t="s">
        <v>1545</v>
      </c>
      <c r="H21" s="151" t="s">
        <v>1570</v>
      </c>
      <c r="I21" s="150" t="str">
        <f>IF('AML.01.01'!$I$11="", $G21 &amp; ": " &amp; $H21, "OK")</f>
        <v>ERROR: C0080 is mandatory</v>
      </c>
      <c r="J21" s="150" t="str" cm="1">
        <f t="array" aca="1" ref="J21" ca="1">IF(
    _xlfn.TEXTJOIN(CHAR(10), TRUE,
        IF(
            _xlfn._xlws.FILTER($I$2:$I$917, ($B$2:$B$917=B21)*($C$2:$C$917=C21))&lt;&gt;"OK",
            _xlfn._xlws.FILTER($I$2:$I$917, ($B$2:$B$917=B21)*($C$2:$C$917=C21)),
            ""
        )
    )="",
    "OK",
    _xlfn.TEXTJOIN(CHAR(10), TRUE,
        IF(
            _xlfn._xlws.FILTER($I$2:$I$917, ($B$2:$B$917=B21)*($C$2:$C$917=C21))&lt;&gt;"OK",
            _xlfn._xlws.FILTER($I$2:$I$917, ($B$2:$B$917=B21)*($C$2:$C$917=C21)),
            ""
        )
    )
)</f>
        <v>ERROR: C0080 is mandatory</v>
      </c>
      <c r="K21" s="150" t="s">
        <v>1547</v>
      </c>
    </row>
    <row r="22" spans="1:11">
      <c r="A22" s="152" t="str">
        <f>"AMLA_VR_" &amp; B22 &amp; "_" &amp; C22 &amp; "_" &amp; TEXT(COUNTIFS($B$2:B22, B22, $C$2:C22, C22), "00")</f>
        <v>AMLA_VR_AML.01.01_C0100_01</v>
      </c>
      <c r="B22" s="150" t="s">
        <v>75</v>
      </c>
      <c r="C22" s="150" t="s">
        <v>117</v>
      </c>
      <c r="D22" s="150" t="s">
        <v>1571</v>
      </c>
      <c r="E22" s="153" t="str" cm="1">
        <f t="array" aca="1" ref="E22" ca="1">IF(C22="", INDIRECT("'"&amp;B22&amp;"'!B3"), INDEX(INDIRECT("'"&amp;B22&amp;"'!5:5"), COLUMN(INDIRECT("'"&amp;B22&amp;"'!"&amp;D22))))</f>
        <v>Virtual IBANs</v>
      </c>
      <c r="F22" s="150" t="s">
        <v>1553</v>
      </c>
      <c r="G22" s="150" t="s">
        <v>1545</v>
      </c>
      <c r="H22" s="151" t="s">
        <v>1572</v>
      </c>
      <c r="I22" s="150" t="str">
        <f>IF('AML.01.01'!$K$11="", $G22 &amp; ": " &amp; $H22, "OK")</f>
        <v>ERROR: C0100 is mandatory</v>
      </c>
      <c r="J22" s="150" t="str" cm="1">
        <f t="array" aca="1" ref="J22" ca="1">IF(
    _xlfn.TEXTJOIN(CHAR(10), TRUE,
        IF(
            _xlfn._xlws.FILTER($I$2:$I$917, ($B$2:$B$917=B22)*($C$2:$C$917=C22))&lt;&gt;"OK",
            _xlfn._xlws.FILTER($I$2:$I$917, ($B$2:$B$917=B22)*($C$2:$C$917=C22)),
            ""
        )
    )="",
    "OK",
    _xlfn.TEXTJOIN(CHAR(10), TRUE,
        IF(
            _xlfn._xlws.FILTER($I$2:$I$917, ($B$2:$B$917=B22)*($C$2:$C$917=C22))&lt;&gt;"OK",
            _xlfn._xlws.FILTER($I$2:$I$917, ($B$2:$B$917=B22)*($C$2:$C$917=C22)),
            ""
        )
    )
)</f>
        <v>ERROR: C0100 is mandatory</v>
      </c>
      <c r="K22" s="150" t="s">
        <v>1547</v>
      </c>
    </row>
    <row r="23" spans="1:11">
      <c r="A23" s="152" t="str">
        <f>"AMLA_VR_" &amp; B23 &amp; "_" &amp; C23 &amp; "_" &amp; TEXT(COUNTIFS($B$2:B23, B23, $C$2:C23, C23), "00")</f>
        <v>AMLA_VR_AML.01.01_C0100_02</v>
      </c>
      <c r="B23" s="150" t="s">
        <v>75</v>
      </c>
      <c r="C23" s="150" t="s">
        <v>117</v>
      </c>
      <c r="D23" s="150" t="s">
        <v>1571</v>
      </c>
      <c r="E23" s="153" t="str" cm="1">
        <f t="array" aca="1" ref="E23" ca="1">IF(C23="", INDIRECT("'"&amp;B23&amp;"'!B3"), INDEX(INDIRECT("'"&amp;B23&amp;"'!5:5"), COLUMN(INDIRECT("'"&amp;B23&amp;"'!"&amp;D23))))</f>
        <v>Virtual IBANs</v>
      </c>
      <c r="F23" s="150" t="s">
        <v>1548</v>
      </c>
      <c r="G23" s="150" t="s">
        <v>1545</v>
      </c>
      <c r="H23" s="151" t="s">
        <v>1555</v>
      </c>
      <c r="I23" s="150" t="str">
        <f ca="1">IF(TRIM(SUBSTITUTE('AML.01.01'!$K$11&amp;"",CHAR(160),""))="","OK",IF(COUNTIF(INDIRECT('AML.01.01'!$K$8),'AML.01.01'!$K$11)=0,$G23&amp;": "&amp;$H23,"OK"))</f>
        <v>OK</v>
      </c>
      <c r="J23" s="150" t="str" cm="1">
        <f t="array" aca="1" ref="J23" ca="1">IF(
    _xlfn.TEXTJOIN(CHAR(10), TRUE,
        IF(
            _xlfn._xlws.FILTER($I$2:$I$917, ($B$2:$B$917=B23)*($C$2:$C$917=C23))&lt;&gt;"OK",
            _xlfn._xlws.FILTER($I$2:$I$917, ($B$2:$B$917=B23)*($C$2:$C$917=C23)),
            ""
        )
    )="",
    "OK",
    _xlfn.TEXTJOIN(CHAR(10), TRUE,
        IF(
            _xlfn._xlws.FILTER($I$2:$I$917, ($B$2:$B$917=B23)*($C$2:$C$917=C23))&lt;&gt;"OK",
            _xlfn._xlws.FILTER($I$2:$I$917, ($B$2:$B$917=B23)*($C$2:$C$917=C23)),
            ""
        )
    )
)</f>
        <v>ERROR: C0100 is mandatory</v>
      </c>
      <c r="K23" s="150" t="s">
        <v>1547</v>
      </c>
    </row>
    <row r="24" spans="1:11">
      <c r="A24" s="152" t="str">
        <f>"AMLA_VR_" &amp; B24 &amp; "_" &amp; C24 &amp; "_" &amp; TEXT(COUNTIFS($B$2:B24, B24, $C$2:C24, C24), "00")</f>
        <v>AMLA_VR_AML.01.01_C0110_01</v>
      </c>
      <c r="B24" s="150" t="s">
        <v>75</v>
      </c>
      <c r="C24" s="150" t="s">
        <v>118</v>
      </c>
      <c r="D24" s="150" t="s">
        <v>1573</v>
      </c>
      <c r="E24" s="153" t="str" cm="1">
        <f t="array" aca="1" ref="E24" ca="1">IF(C24="", INDIRECT("'"&amp;B24&amp;"'!B3"), INDEX(INDIRECT("'"&amp;B24&amp;"'!5:5"), COLUMN(INDIRECT("'"&amp;B24&amp;"'!"&amp;D24))))</f>
        <v>Prepaid Cards</v>
      </c>
      <c r="F24" s="150" t="s">
        <v>1548</v>
      </c>
      <c r="G24" s="150" t="s">
        <v>1545</v>
      </c>
      <c r="H24" s="151" t="s">
        <v>1555</v>
      </c>
      <c r="I24" s="150" t="str">
        <f ca="1">IF(TRIM(SUBSTITUTE('AML.01.01'!$L$11&amp;"",CHAR(160),""))="","OK",IF(COUNTIF(INDIRECT('AML.01.01'!$L$8),'AML.01.01'!$L$11)=0,$G24&amp;": "&amp;$H24,"OK"))</f>
        <v>OK</v>
      </c>
      <c r="J24" s="150" t="str" cm="1">
        <f t="array" aca="1" ref="J24" ca="1">IF(
    _xlfn.TEXTJOIN(CHAR(10), TRUE,
        IF(
            _xlfn._xlws.FILTER($I$2:$I$917, ($B$2:$B$917=B24)*($C$2:$C$917=C24))&lt;&gt;"OK",
            _xlfn._xlws.FILTER($I$2:$I$917, ($B$2:$B$917=B24)*($C$2:$C$917=C24)),
            ""
        )
    )="",
    "OK",
    _xlfn.TEXTJOIN(CHAR(10), TRUE,
        IF(
            _xlfn._xlws.FILTER($I$2:$I$917, ($B$2:$B$917=B24)*($C$2:$C$917=C24))&lt;&gt;"OK",
            _xlfn._xlws.FILTER($I$2:$I$917, ($B$2:$B$917=B24)*($C$2:$C$917=C24)),
            ""
        )
    )
)</f>
        <v>ERROR: C0110 is mandatory</v>
      </c>
      <c r="K24" s="150" t="s">
        <v>1547</v>
      </c>
    </row>
    <row r="25" spans="1:11">
      <c r="A25" s="152" t="str">
        <f>"AMLA_VR_" &amp; B25 &amp; "_" &amp; C25 &amp; "_" &amp; TEXT(COUNTIFS($B$2:B25, B25, $C$2:C25, C25), "00")</f>
        <v>AMLA_VR_AML.01.01_C0110_02</v>
      </c>
      <c r="B25" s="150" t="s">
        <v>75</v>
      </c>
      <c r="C25" s="150" t="s">
        <v>118</v>
      </c>
      <c r="D25" s="150" t="s">
        <v>1573</v>
      </c>
      <c r="E25" s="153" t="str" cm="1">
        <f t="array" aca="1" ref="E25" ca="1">IF(C25="", INDIRECT("'"&amp;B25&amp;"'!B3"), INDEX(INDIRECT("'"&amp;B25&amp;"'!5:5"), COLUMN(INDIRECT("'"&amp;B25&amp;"'!"&amp;D25))))</f>
        <v>Prepaid Cards</v>
      </c>
      <c r="F25" s="150" t="s">
        <v>1553</v>
      </c>
      <c r="G25" s="150" t="s">
        <v>1545</v>
      </c>
      <c r="H25" s="151" t="s">
        <v>1574</v>
      </c>
      <c r="I25" s="150" t="str">
        <f>IF('AML.01.01'!$L$11="", $G25 &amp; ": " &amp; $H25, "OK")</f>
        <v>ERROR: C0110 is mandatory</v>
      </c>
      <c r="J25" s="150" t="str" cm="1">
        <f t="array" aca="1" ref="J25" ca="1">IF(
    _xlfn.TEXTJOIN(CHAR(10), TRUE,
        IF(
            _xlfn._xlws.FILTER($I$2:$I$917, ($B$2:$B$917=B25)*($C$2:$C$917=C25))&lt;&gt;"OK",
            _xlfn._xlws.FILTER($I$2:$I$917, ($B$2:$B$917=B25)*($C$2:$C$917=C25)),
            ""
        )
    )="",
    "OK",
    _xlfn.TEXTJOIN(CHAR(10), TRUE,
        IF(
            _xlfn._xlws.FILTER($I$2:$I$917, ($B$2:$B$917=B25)*($C$2:$C$917=C25))&lt;&gt;"OK",
            _xlfn._xlws.FILTER($I$2:$I$917, ($B$2:$B$917=B25)*($C$2:$C$917=C25)),
            ""
        )
    )
)</f>
        <v>ERROR: C0110 is mandatory</v>
      </c>
      <c r="K25" s="150" t="s">
        <v>1547</v>
      </c>
    </row>
    <row r="26" spans="1:11">
      <c r="A26" s="152" t="str">
        <f>"AMLA_VR_" &amp; B26 &amp; "_" &amp; C26 &amp; "_" &amp; TEXT(COUNTIFS($B$2:B26, B26, $C$2:C26, C26), "00")</f>
        <v>AMLA_VR_AML.01.01_C0120_01</v>
      </c>
      <c r="B26" s="150" t="s">
        <v>75</v>
      </c>
      <c r="C26" s="150" t="s">
        <v>119</v>
      </c>
      <c r="D26" s="150" t="s">
        <v>1575</v>
      </c>
      <c r="E26" s="153" t="str" cm="1">
        <f t="array" aca="1" ref="E26" ca="1">IF(C26="", INDIRECT("'"&amp;B26&amp;"'!B3"), INDEX(INDIRECT("'"&amp;B26&amp;"'!5:5"), COLUMN(INDIRECT("'"&amp;B26&amp;"'!"&amp;D26))))</f>
        <v>Lending/ Factoring</v>
      </c>
      <c r="F26" s="150" t="s">
        <v>1548</v>
      </c>
      <c r="G26" s="150" t="s">
        <v>1545</v>
      </c>
      <c r="H26" s="151" t="s">
        <v>1555</v>
      </c>
      <c r="I26" s="150" t="str">
        <f ca="1">IF(TRIM(SUBSTITUTE('AML.01.01'!$M$11&amp;"",CHAR(160),""))="","OK",IF(COUNTIF(INDIRECT('AML.01.01'!$M$8),'AML.01.01'!$M$11)=0,$G26&amp;": "&amp;$H26,"OK"))</f>
        <v>OK</v>
      </c>
      <c r="J26" s="150" t="str" cm="1">
        <f t="array" aca="1" ref="J26" ca="1">IF(
    _xlfn.TEXTJOIN(CHAR(10), TRUE,
        IF(
            _xlfn._xlws.FILTER($I$2:$I$917, ($B$2:$B$917=B26)*($C$2:$C$917=C26))&lt;&gt;"OK",
            _xlfn._xlws.FILTER($I$2:$I$917, ($B$2:$B$917=B26)*($C$2:$C$917=C26)),
            ""
        )
    )="",
    "OK",
    _xlfn.TEXTJOIN(CHAR(10), TRUE,
        IF(
            _xlfn._xlws.FILTER($I$2:$I$917, ($B$2:$B$917=B26)*($C$2:$C$917=C26))&lt;&gt;"OK",
            _xlfn._xlws.FILTER($I$2:$I$917, ($B$2:$B$917=B26)*($C$2:$C$917=C26)),
            ""
        )
    )
)</f>
        <v>ERROR: C0120 is mandatory</v>
      </c>
      <c r="K26" s="150" t="s">
        <v>1547</v>
      </c>
    </row>
    <row r="27" spans="1:11">
      <c r="A27" s="152" t="str">
        <f>"AMLA_VR_" &amp; B27 &amp; "_" &amp; C27 &amp; "_" &amp; TEXT(COUNTIFS($B$2:B27, B27, $C$2:C27, C27), "00")</f>
        <v>AMLA_VR_AML.01.01_C0120_02</v>
      </c>
      <c r="B27" s="150" t="s">
        <v>75</v>
      </c>
      <c r="C27" s="150" t="s">
        <v>119</v>
      </c>
      <c r="D27" s="150" t="s">
        <v>1575</v>
      </c>
      <c r="E27" s="153" t="str" cm="1">
        <f t="array" aca="1" ref="E27" ca="1">IF(C27="", INDIRECT("'"&amp;B27&amp;"'!B3"), INDEX(INDIRECT("'"&amp;B27&amp;"'!5:5"), COLUMN(INDIRECT("'"&amp;B27&amp;"'!"&amp;D27))))</f>
        <v>Lending/ Factoring</v>
      </c>
      <c r="F27" s="150" t="s">
        <v>1553</v>
      </c>
      <c r="G27" s="150" t="s">
        <v>1545</v>
      </c>
      <c r="H27" s="151" t="s">
        <v>1576</v>
      </c>
      <c r="I27" s="150" t="str">
        <f>IF('AML.01.01'!$M$11="", $G27 &amp; ": " &amp; $H27, "OK")</f>
        <v>ERROR: C0120 is mandatory</v>
      </c>
      <c r="J27" s="150" t="str" cm="1">
        <f t="array" aca="1" ref="J27" ca="1">IF(
    _xlfn.TEXTJOIN(CHAR(10), TRUE,
        IF(
            _xlfn._xlws.FILTER($I$2:$I$917, ($B$2:$B$917=B27)*($C$2:$C$917=C27))&lt;&gt;"OK",
            _xlfn._xlws.FILTER($I$2:$I$917, ($B$2:$B$917=B27)*($C$2:$C$917=C27)),
            ""
        )
    )="",
    "OK",
    _xlfn.TEXTJOIN(CHAR(10), TRUE,
        IF(
            _xlfn._xlws.FILTER($I$2:$I$917, ($B$2:$B$917=B27)*($C$2:$C$917=C27))&lt;&gt;"OK",
            _xlfn._xlws.FILTER($I$2:$I$917, ($B$2:$B$917=B27)*($C$2:$C$917=C27)),
            ""
        )
    )
)</f>
        <v>ERROR: C0120 is mandatory</v>
      </c>
      <c r="K27" s="150" t="s">
        <v>1547</v>
      </c>
    </row>
    <row r="28" spans="1:11">
      <c r="A28" s="152" t="str">
        <f>"AMLA_VR_" &amp; B28 &amp; "_" &amp; C28 &amp; "_" &amp; TEXT(COUNTIFS($B$2:B28, B28, $C$2:C28, C28), "00")</f>
        <v>AMLA_VR_AML.01.01_C0130_01</v>
      </c>
      <c r="B28" s="150" t="s">
        <v>75</v>
      </c>
      <c r="C28" s="150" t="s">
        <v>120</v>
      </c>
      <c r="D28" s="150" t="s">
        <v>1577</v>
      </c>
      <c r="E28" s="153" t="str" cm="1">
        <f t="array" aca="1" ref="E28" ca="1">IF(C28="", INDIRECT("'"&amp;B28&amp;"'!B3"), INDEX(INDIRECT("'"&amp;B28&amp;"'!5:5"), COLUMN(INDIRECT("'"&amp;B28&amp;"'!"&amp;D28))))</f>
        <v>Life Insurance Contracts</v>
      </c>
      <c r="F28" s="150" t="s">
        <v>1548</v>
      </c>
      <c r="G28" s="150" t="s">
        <v>1545</v>
      </c>
      <c r="H28" s="151" t="s">
        <v>1555</v>
      </c>
      <c r="I28" s="150" t="str">
        <f ca="1">IF(TRIM(SUBSTITUTE('AML.01.01'!$N$11&amp;"",CHAR(160),""))="","OK",IF(COUNTIF(INDIRECT('AML.01.01'!$N$8),'AML.01.01'!$N$11)=0,$G28&amp;": "&amp;$H28,"OK"))</f>
        <v>OK</v>
      </c>
      <c r="J28" s="150" t="str" cm="1">
        <f t="array" aca="1" ref="J28" ca="1">IF(
    _xlfn.TEXTJOIN(CHAR(10), TRUE,
        IF(
            _xlfn._xlws.FILTER($I$2:$I$917, ($B$2:$B$917=B28)*($C$2:$C$917=C28))&lt;&gt;"OK",
            _xlfn._xlws.FILTER($I$2:$I$917, ($B$2:$B$917=B28)*($C$2:$C$917=C28)),
            ""
        )
    )="",
    "OK",
    _xlfn.TEXTJOIN(CHAR(10), TRUE,
        IF(
            _xlfn._xlws.FILTER($I$2:$I$917, ($B$2:$B$917=B28)*($C$2:$C$917=C28))&lt;&gt;"OK",
            _xlfn._xlws.FILTER($I$2:$I$917, ($B$2:$B$917=B28)*($C$2:$C$917=C28)),
            ""
        )
    )
)</f>
        <v>ERROR: C0130 is mandatory</v>
      </c>
      <c r="K28" s="150" t="s">
        <v>1547</v>
      </c>
    </row>
    <row r="29" spans="1:11">
      <c r="A29" s="152" t="str">
        <f>"AMLA_VR_" &amp; B29 &amp; "_" &amp; C29 &amp; "_" &amp; TEXT(COUNTIFS($B$2:B29, B29, $C$2:C29, C29), "00")</f>
        <v>AMLA_VR_AML.01.01_C0130_02</v>
      </c>
      <c r="B29" s="150" t="s">
        <v>75</v>
      </c>
      <c r="C29" s="150" t="s">
        <v>120</v>
      </c>
      <c r="D29" s="150" t="s">
        <v>1577</v>
      </c>
      <c r="E29" s="153" t="str" cm="1">
        <f t="array" aca="1" ref="E29" ca="1">IF(C29="", INDIRECT("'"&amp;B29&amp;"'!B3"), INDEX(INDIRECT("'"&amp;B29&amp;"'!5:5"), COLUMN(INDIRECT("'"&amp;B29&amp;"'!"&amp;D29))))</f>
        <v>Life Insurance Contracts</v>
      </c>
      <c r="F29" s="150" t="s">
        <v>1553</v>
      </c>
      <c r="G29" s="150" t="s">
        <v>1545</v>
      </c>
      <c r="H29" s="151" t="s">
        <v>1578</v>
      </c>
      <c r="I29" s="150" t="str">
        <f>IF('AML.01.01'!$N$11="", $G29 &amp; ": " &amp; $H29, "OK")</f>
        <v>ERROR: C0130 is mandatory</v>
      </c>
      <c r="J29" s="150" t="str" cm="1">
        <f t="array" aca="1" ref="J29" ca="1">IF(
    _xlfn.TEXTJOIN(CHAR(10), TRUE,
        IF(
            _xlfn._xlws.FILTER($I$2:$I$917, ($B$2:$B$917=B29)*($C$2:$C$917=C29))&lt;&gt;"OK",
            _xlfn._xlws.FILTER($I$2:$I$917, ($B$2:$B$917=B29)*($C$2:$C$917=C29)),
            ""
        )
    )="",
    "OK",
    _xlfn.TEXTJOIN(CHAR(10), TRUE,
        IF(
            _xlfn._xlws.FILTER($I$2:$I$917, ($B$2:$B$917=B29)*($C$2:$C$917=C29))&lt;&gt;"OK",
            _xlfn._xlws.FILTER($I$2:$I$917, ($B$2:$B$917=B29)*($C$2:$C$917=C29)),
            ""
        )
    )
)</f>
        <v>ERROR: C0130 is mandatory</v>
      </c>
      <c r="K29" s="150" t="s">
        <v>1547</v>
      </c>
    </row>
    <row r="30" spans="1:11">
      <c r="A30" s="152" t="str">
        <f>"AMLA_VR_" &amp; B30 &amp; "_" &amp; C30 &amp; "_" &amp; TEXT(COUNTIFS($B$2:B30, B30, $C$2:C30, C30), "00")</f>
        <v>AMLA_VR_AML.01.01_C0140_01</v>
      </c>
      <c r="B30" s="150" t="s">
        <v>75</v>
      </c>
      <c r="C30" s="150" t="s">
        <v>121</v>
      </c>
      <c r="D30" s="150" t="s">
        <v>1579</v>
      </c>
      <c r="E30" s="153" t="str" cm="1">
        <f t="array" aca="1" ref="E30" ca="1">IF(C30="", INDIRECT("'"&amp;B30&amp;"'!B3"), INDEX(INDIRECT("'"&amp;B30&amp;"'!5:5"), COLUMN(INDIRECT("'"&amp;B30&amp;"'!"&amp;D30))))</f>
        <v>Currency Exchange Involving Cash</v>
      </c>
      <c r="F30" s="150" t="s">
        <v>1548</v>
      </c>
      <c r="G30" s="150" t="s">
        <v>1545</v>
      </c>
      <c r="H30" s="151" t="s">
        <v>1555</v>
      </c>
      <c r="I30" s="150" t="str">
        <f ca="1">IF(TRIM(SUBSTITUTE('AML.01.01'!$O$11&amp;"",CHAR(160),""))="","OK",IF(COUNTIF(INDIRECT('AML.01.01'!$O$8),'AML.01.01'!$O$11)=0,$G30&amp;": "&amp;$H30,"OK"))</f>
        <v>OK</v>
      </c>
      <c r="J30" s="150" t="str" cm="1">
        <f t="array" aca="1" ref="J30" ca="1">IF(
    _xlfn.TEXTJOIN(CHAR(10), TRUE,
        IF(
            _xlfn._xlws.FILTER($I$2:$I$917, ($B$2:$B$917=B30)*($C$2:$C$917=C30))&lt;&gt;"OK",
            _xlfn._xlws.FILTER($I$2:$I$917, ($B$2:$B$917=B30)*($C$2:$C$917=C30)),
            ""
        )
    )="",
    "OK",
    _xlfn.TEXTJOIN(CHAR(10), TRUE,
        IF(
            _xlfn._xlws.FILTER($I$2:$I$917, ($B$2:$B$917=B30)*($C$2:$C$917=C30))&lt;&gt;"OK",
            _xlfn._xlws.FILTER($I$2:$I$917, ($B$2:$B$917=B30)*($C$2:$C$917=C30)),
            ""
        )
    )
)</f>
        <v>ERROR: C0140 is mandatory</v>
      </c>
      <c r="K30" s="150" t="s">
        <v>1547</v>
      </c>
    </row>
    <row r="31" spans="1:11">
      <c r="A31" s="152" t="str">
        <f>"AMLA_VR_" &amp; B31 &amp; "_" &amp; C31 &amp; "_" &amp; TEXT(COUNTIFS($B$2:B31, B31, $C$2:C31, C31), "00")</f>
        <v>AMLA_VR_AML.01.01_C0140_02</v>
      </c>
      <c r="B31" s="150" t="s">
        <v>75</v>
      </c>
      <c r="C31" s="150" t="s">
        <v>121</v>
      </c>
      <c r="D31" s="150" t="s">
        <v>1579</v>
      </c>
      <c r="E31" s="153" t="str" cm="1">
        <f t="array" aca="1" ref="E31" ca="1">IF(C31="", INDIRECT("'"&amp;B31&amp;"'!B3"), INDEX(INDIRECT("'"&amp;B31&amp;"'!5:5"), COLUMN(INDIRECT("'"&amp;B31&amp;"'!"&amp;D31))))</f>
        <v>Currency Exchange Involving Cash</v>
      </c>
      <c r="F31" s="150" t="s">
        <v>1553</v>
      </c>
      <c r="G31" s="150" t="s">
        <v>1545</v>
      </c>
      <c r="H31" s="151" t="s">
        <v>1580</v>
      </c>
      <c r="I31" s="150" t="str">
        <f>IF('AML.01.01'!$O$11="", $G31 &amp; ": " &amp; $H31, "OK")</f>
        <v>ERROR: C0140 is mandatory</v>
      </c>
      <c r="J31" s="150" t="str" cm="1">
        <f t="array" aca="1" ref="J31" ca="1">IF(
    _xlfn.TEXTJOIN(CHAR(10), TRUE,
        IF(
            _xlfn._xlws.FILTER($I$2:$I$917, ($B$2:$B$917=B31)*($C$2:$C$917=C31))&lt;&gt;"OK",
            _xlfn._xlws.FILTER($I$2:$I$917, ($B$2:$B$917=B31)*($C$2:$C$917=C31)),
            ""
        )
    )="",
    "OK",
    _xlfn.TEXTJOIN(CHAR(10), TRUE,
        IF(
            _xlfn._xlws.FILTER($I$2:$I$917, ($B$2:$B$917=B31)*($C$2:$C$917=C31))&lt;&gt;"OK",
            _xlfn._xlws.FILTER($I$2:$I$917, ($B$2:$B$917=B31)*($C$2:$C$917=C31)),
            ""
        )
    )
)</f>
        <v>ERROR: C0140 is mandatory</v>
      </c>
      <c r="K31" s="150" t="s">
        <v>1547</v>
      </c>
    </row>
    <row r="32" spans="1:11">
      <c r="A32" s="152" t="str">
        <f>"AMLA_VR_" &amp; B32 &amp; "_" &amp; C32 &amp; "_" &amp; TEXT(COUNTIFS($B$2:B32, B32, $C$2:C32, C32), "00")</f>
        <v>AMLA_VR_AML.01.01_C0150_01</v>
      </c>
      <c r="B32" s="150" t="s">
        <v>75</v>
      </c>
      <c r="C32" s="150" t="s">
        <v>122</v>
      </c>
      <c r="D32" s="150" t="s">
        <v>1581</v>
      </c>
      <c r="E32" s="153" t="str" cm="1">
        <f t="array" aca="1" ref="E32" ca="1">IF(C32="", INDIRECT("'"&amp;B32&amp;"'!B3"), INDEX(INDIRECT("'"&amp;B32&amp;"'!5:5"), COLUMN(INDIRECT("'"&amp;B32&amp;"'!"&amp;D32))))</f>
        <v>Custody of Crypto Assets</v>
      </c>
      <c r="F32" s="150" t="s">
        <v>1548</v>
      </c>
      <c r="G32" s="150" t="s">
        <v>1545</v>
      </c>
      <c r="H32" s="151" t="s">
        <v>1555</v>
      </c>
      <c r="I32" s="150" t="str">
        <f ca="1">IF(TRIM(SUBSTITUTE('AML.01.01'!$P$11&amp;"",CHAR(160),""))="","OK",IF(COUNTIF(INDIRECT('AML.01.01'!$P$8),'AML.01.01'!$P$11)=0,$G32&amp;": "&amp;$H32,"OK"))</f>
        <v>OK</v>
      </c>
      <c r="J32" s="150" t="str" cm="1">
        <f t="array" aca="1" ref="J32" ca="1">IF(
    _xlfn.TEXTJOIN(CHAR(10), TRUE,
        IF(
            _xlfn._xlws.FILTER($I$2:$I$917, ($B$2:$B$917=B32)*($C$2:$C$917=C32))&lt;&gt;"OK",
            _xlfn._xlws.FILTER($I$2:$I$917, ($B$2:$B$917=B32)*($C$2:$C$917=C32)),
            ""
        )
    )="",
    "OK",
    _xlfn.TEXTJOIN(CHAR(10), TRUE,
        IF(
            _xlfn._xlws.FILTER($I$2:$I$917, ($B$2:$B$917=B32)*($C$2:$C$917=C32))&lt;&gt;"OK",
            _xlfn._xlws.FILTER($I$2:$I$917, ($B$2:$B$917=B32)*($C$2:$C$917=C32)),
            ""
        )
    )
)</f>
        <v>ERROR: C0150 is mandatory</v>
      </c>
      <c r="K32" s="150" t="s">
        <v>1547</v>
      </c>
    </row>
    <row r="33" spans="1:11">
      <c r="A33" s="152" t="str">
        <f>"AMLA_VR_" &amp; B33 &amp; "_" &amp; C33 &amp; "_" &amp; TEXT(COUNTIFS($B$2:B33, B33, $C$2:C33, C33), "00")</f>
        <v>AMLA_VR_AML.01.01_C0150_02</v>
      </c>
      <c r="B33" s="150" t="s">
        <v>75</v>
      </c>
      <c r="C33" s="150" t="s">
        <v>122</v>
      </c>
      <c r="D33" s="150" t="s">
        <v>1581</v>
      </c>
      <c r="E33" s="153" t="str" cm="1">
        <f t="array" aca="1" ref="E33" ca="1">IF(C33="", INDIRECT("'"&amp;B33&amp;"'!B3"), INDEX(INDIRECT("'"&amp;B33&amp;"'!5:5"), COLUMN(INDIRECT("'"&amp;B33&amp;"'!"&amp;D33))))</f>
        <v>Custody of Crypto Assets</v>
      </c>
      <c r="F33" s="150" t="s">
        <v>1553</v>
      </c>
      <c r="G33" s="150" t="s">
        <v>1545</v>
      </c>
      <c r="H33" s="151" t="s">
        <v>1582</v>
      </c>
      <c r="I33" s="150" t="str">
        <f>IF('AML.01.01'!$P$11="", $G33 &amp; ": " &amp; $H33, "OK")</f>
        <v>ERROR: C0150 is mandatory</v>
      </c>
      <c r="J33" s="150" t="str" cm="1">
        <f t="array" aca="1" ref="J33" ca="1">IF(
    _xlfn.TEXTJOIN(CHAR(10), TRUE,
        IF(
            _xlfn._xlws.FILTER($I$2:$I$917, ($B$2:$B$917=B33)*($C$2:$C$917=C33))&lt;&gt;"OK",
            _xlfn._xlws.FILTER($I$2:$I$917, ($B$2:$B$917=B33)*($C$2:$C$917=C33)),
            ""
        )
    )="",
    "OK",
    _xlfn.TEXTJOIN(CHAR(10), TRUE,
        IF(
            _xlfn._xlws.FILTER($I$2:$I$917, ($B$2:$B$917=B33)*($C$2:$C$917=C33))&lt;&gt;"OK",
            _xlfn._xlws.FILTER($I$2:$I$917, ($B$2:$B$917=B33)*($C$2:$C$917=C33)),
            ""
        )
    )
)</f>
        <v>ERROR: C0150 is mandatory</v>
      </c>
      <c r="K33" s="150" t="s">
        <v>1547</v>
      </c>
    </row>
    <row r="34" spans="1:11">
      <c r="A34" s="152" t="str">
        <f>"AMLA_VR_" &amp; B34 &amp; "_" &amp; C34 &amp; "_" &amp; TEXT(COUNTIFS($B$2:B34, B34, $C$2:C34, C34), "00")</f>
        <v>AMLA_VR_AML.01.01_C0160_01</v>
      </c>
      <c r="B34" s="150" t="s">
        <v>75</v>
      </c>
      <c r="C34" s="150" t="s">
        <v>123</v>
      </c>
      <c r="D34" s="150" t="s">
        <v>1583</v>
      </c>
      <c r="E34" s="153" t="str" cm="1">
        <f t="array" aca="1" ref="E34" ca="1">IF(C34="", INDIRECT("'"&amp;B34&amp;"'!B3"), INDEX(INDIRECT("'"&amp;B34&amp;"'!5:5"), COLUMN(INDIRECT("'"&amp;B34&amp;"'!"&amp;D34))))</f>
        <v>Investment Services</v>
      </c>
      <c r="F34" s="150" t="s">
        <v>1548</v>
      </c>
      <c r="G34" s="150" t="s">
        <v>1545</v>
      </c>
      <c r="H34" s="151" t="s">
        <v>1555</v>
      </c>
      <c r="I34" s="150" t="str">
        <f ca="1">IF(TRIM(SUBSTITUTE('AML.01.01'!$Q$11&amp;"",CHAR(160),""))="","OK",IF(COUNTIF(INDIRECT('AML.01.01'!$Q$8),'AML.01.01'!$Q$11)=0,$G34&amp;": "&amp;$H34,"OK"))</f>
        <v>OK</v>
      </c>
      <c r="J34" s="150" t="str" cm="1">
        <f t="array" aca="1" ref="J34" ca="1">IF(
    _xlfn.TEXTJOIN(CHAR(10), TRUE,
        IF(
            _xlfn._xlws.FILTER($I$2:$I$917, ($B$2:$B$917=B34)*($C$2:$C$917=C34))&lt;&gt;"OK",
            _xlfn._xlws.FILTER($I$2:$I$917, ($B$2:$B$917=B34)*($C$2:$C$917=C34)),
            ""
        )
    )="",
    "OK",
    _xlfn.TEXTJOIN(CHAR(10), TRUE,
        IF(
            _xlfn._xlws.FILTER($I$2:$I$917, ($B$2:$B$917=B34)*($C$2:$C$917=C34))&lt;&gt;"OK",
            _xlfn._xlws.FILTER($I$2:$I$917, ($B$2:$B$917=B34)*($C$2:$C$917=C34)),
            ""
        )
    )
)</f>
        <v>ERROR: C0160 is mandatory</v>
      </c>
      <c r="K34" s="150" t="s">
        <v>1547</v>
      </c>
    </row>
    <row r="35" spans="1:11">
      <c r="A35" s="152" t="str">
        <f>"AMLA_VR_" &amp; B35 &amp; "_" &amp; C35 &amp; "_" &amp; TEXT(COUNTIFS($B$2:B35, B35, $C$2:C35, C35), "00")</f>
        <v>AMLA_VR_AML.01.01_C0160_02</v>
      </c>
      <c r="B35" s="150" t="s">
        <v>75</v>
      </c>
      <c r="C35" s="150" t="s">
        <v>123</v>
      </c>
      <c r="D35" s="150" t="s">
        <v>1583</v>
      </c>
      <c r="E35" s="153" t="str" cm="1">
        <f t="array" aca="1" ref="E35" ca="1">IF(C35="", INDIRECT("'"&amp;B35&amp;"'!B3"), INDEX(INDIRECT("'"&amp;B35&amp;"'!5:5"), COLUMN(INDIRECT("'"&amp;B35&amp;"'!"&amp;D35))))</f>
        <v>Investment Services</v>
      </c>
      <c r="F35" s="150" t="s">
        <v>1553</v>
      </c>
      <c r="G35" s="150" t="s">
        <v>1545</v>
      </c>
      <c r="H35" s="151" t="s">
        <v>1584</v>
      </c>
      <c r="I35" s="150" t="str">
        <f>IF('AML.01.01'!$Q$11="", $G35 &amp; ": " &amp; $H35, "OK")</f>
        <v>ERROR: C0160 is mandatory</v>
      </c>
      <c r="J35" s="150" t="str" cm="1">
        <f t="array" aca="1" ref="J35" ca="1">IF(
    _xlfn.TEXTJOIN(CHAR(10), TRUE,
        IF(
            _xlfn._xlws.FILTER($I$2:$I$917, ($B$2:$B$917=B35)*($C$2:$C$917=C35))&lt;&gt;"OK",
            _xlfn._xlws.FILTER($I$2:$I$917, ($B$2:$B$917=B35)*($C$2:$C$917=C35)),
            ""
        )
    )="",
    "OK",
    _xlfn.TEXTJOIN(CHAR(10), TRUE,
        IF(
            _xlfn._xlws.FILTER($I$2:$I$917, ($B$2:$B$917=B35)*($C$2:$C$917=C35))&lt;&gt;"OK",
            _xlfn._xlws.FILTER($I$2:$I$917, ($B$2:$B$917=B35)*($C$2:$C$917=C35)),
            ""
        )
    )
)</f>
        <v>ERROR: C0160 is mandatory</v>
      </c>
      <c r="K35" s="150" t="s">
        <v>1547</v>
      </c>
    </row>
    <row r="36" spans="1:11">
      <c r="A36" s="152" t="str">
        <f>"AMLA_VR_" &amp; B36 &amp; "_" &amp; C36 &amp; "_" &amp; TEXT(COUNTIFS($B$2:B36, B36, $C$2:C36, C36), "00")</f>
        <v>AMLA_VR_AML.01.01_C0170_01</v>
      </c>
      <c r="B36" s="150" t="s">
        <v>75</v>
      </c>
      <c r="C36" s="150" t="s">
        <v>124</v>
      </c>
      <c r="D36" s="150" t="s">
        <v>1585</v>
      </c>
      <c r="E36" s="153" t="str" cm="1">
        <f t="array" aca="1" ref="E36" ca="1">IF(C36="", INDIRECT("'"&amp;B36&amp;"'!B3"), INDEX(INDIRECT("'"&amp;B36&amp;"'!5:5"), COLUMN(INDIRECT("'"&amp;B36&amp;"'!"&amp;D36))))</f>
        <v>Money Remittance</v>
      </c>
      <c r="F36" s="150" t="s">
        <v>1548</v>
      </c>
      <c r="G36" s="150" t="s">
        <v>1545</v>
      </c>
      <c r="H36" s="151" t="s">
        <v>1555</v>
      </c>
      <c r="I36" s="150" t="str">
        <f ca="1">IF(TRIM(SUBSTITUTE('AML.01.01'!$R$11&amp;"",CHAR(160),""))="","OK",IF(COUNTIF(INDIRECT('AML.01.01'!$R$8),'AML.01.01'!$R$11)=0,$G36&amp;": "&amp;$H36,"OK"))</f>
        <v>OK</v>
      </c>
      <c r="J36" s="150" t="str" cm="1">
        <f t="array" aca="1" ref="J36" ca="1">IF(
    _xlfn.TEXTJOIN(CHAR(10), TRUE,
        IF(
            _xlfn._xlws.FILTER($I$2:$I$917, ($B$2:$B$917=B36)*($C$2:$C$917=C36))&lt;&gt;"OK",
            _xlfn._xlws.FILTER($I$2:$I$917, ($B$2:$B$917=B36)*($C$2:$C$917=C36)),
            ""
        )
    )="",
    "OK",
    _xlfn.TEXTJOIN(CHAR(10), TRUE,
        IF(
            _xlfn._xlws.FILTER($I$2:$I$917, ($B$2:$B$917=B36)*($C$2:$C$917=C36))&lt;&gt;"OK",
            _xlfn._xlws.FILTER($I$2:$I$917, ($B$2:$B$917=B36)*($C$2:$C$917=C36)),
            ""
        )
    )
)</f>
        <v>ERROR: C0170 is mandatory</v>
      </c>
      <c r="K36" s="150" t="s">
        <v>1547</v>
      </c>
    </row>
    <row r="37" spans="1:11">
      <c r="A37" s="152" t="str">
        <f>"AMLA_VR_" &amp; B37 &amp; "_" &amp; C37 &amp; "_" &amp; TEXT(COUNTIFS($B$2:B37, B37, $C$2:C37, C37), "00")</f>
        <v>AMLA_VR_AML.01.01_C0170_02</v>
      </c>
      <c r="B37" s="150" t="s">
        <v>75</v>
      </c>
      <c r="C37" s="150" t="s">
        <v>124</v>
      </c>
      <c r="D37" s="150" t="s">
        <v>1585</v>
      </c>
      <c r="E37" s="153" t="str" cm="1">
        <f t="array" aca="1" ref="E37" ca="1">IF(C37="", INDIRECT("'"&amp;B37&amp;"'!B3"), INDEX(INDIRECT("'"&amp;B37&amp;"'!5:5"), COLUMN(INDIRECT("'"&amp;B37&amp;"'!"&amp;D37))))</f>
        <v>Money Remittance</v>
      </c>
      <c r="F37" s="150" t="s">
        <v>1553</v>
      </c>
      <c r="G37" s="150" t="s">
        <v>1545</v>
      </c>
      <c r="H37" s="151" t="s">
        <v>1586</v>
      </c>
      <c r="I37" s="150" t="str">
        <f>IF('AML.01.01'!$R$11="", $G37 &amp; ": " &amp; $H37, "OK")</f>
        <v>ERROR: C0170 is mandatory</v>
      </c>
      <c r="J37" s="150" t="str" cm="1">
        <f t="array" aca="1" ref="J37" ca="1">IF(
    _xlfn.TEXTJOIN(CHAR(10), TRUE,
        IF(
            _xlfn._xlws.FILTER($I$2:$I$917, ($B$2:$B$917=B37)*($C$2:$C$917=C37))&lt;&gt;"OK",
            _xlfn._xlws.FILTER($I$2:$I$917, ($B$2:$B$917=B37)*($C$2:$C$917=C37)),
            ""
        )
    )="",
    "OK",
    _xlfn.TEXTJOIN(CHAR(10), TRUE,
        IF(
            _xlfn._xlws.FILTER($I$2:$I$917, ($B$2:$B$917=B37)*($C$2:$C$917=C37))&lt;&gt;"OK",
            _xlfn._xlws.FILTER($I$2:$I$917, ($B$2:$B$917=B37)*($C$2:$C$917=C37)),
            ""
        )
    )
)</f>
        <v>ERROR: C0170 is mandatory</v>
      </c>
      <c r="K37" s="150" t="s">
        <v>1547</v>
      </c>
    </row>
    <row r="38" spans="1:11">
      <c r="A38" s="152" t="str">
        <f>"AMLA_VR_" &amp; B38 &amp; "_" &amp; C38 &amp; "_" &amp; TEXT(COUNTIFS($B$2:B38, B38, $C$2:C38, C38), "00")</f>
        <v>AMLA_VR_AML.01.01_C0180_01</v>
      </c>
      <c r="B38" s="150" t="s">
        <v>75</v>
      </c>
      <c r="C38" s="150" t="s">
        <v>125</v>
      </c>
      <c r="D38" s="150" t="s">
        <v>1587</v>
      </c>
      <c r="E38" s="153" t="str" cm="1">
        <f t="array" aca="1" ref="E38" ca="1">IF(C38="", INDIRECT("'"&amp;B38&amp;"'!B3"), INDEX(INDIRECT("'"&amp;B38&amp;"'!5:5"), COLUMN(INDIRECT("'"&amp;B38&amp;"'!"&amp;D38))))</f>
        <v>Wealth Management</v>
      </c>
      <c r="F38" s="150" t="s">
        <v>1548</v>
      </c>
      <c r="G38" s="150" t="s">
        <v>1545</v>
      </c>
      <c r="H38" s="151" t="s">
        <v>1555</v>
      </c>
      <c r="I38" s="150" t="str">
        <f ca="1">IF(TRIM(SUBSTITUTE('AML.01.01'!$S$11&amp;"",CHAR(160),""))="","OK",IF(COUNTIF(INDIRECT('AML.01.01'!$S$8),'AML.01.01'!$S$11)=0,$G38&amp;": "&amp;$H38,"OK"))</f>
        <v>OK</v>
      </c>
      <c r="J38" s="150" t="str" cm="1">
        <f t="array" aca="1" ref="J38" ca="1">IF(
    _xlfn.TEXTJOIN(CHAR(10), TRUE,
        IF(
            _xlfn._xlws.FILTER($I$2:$I$917, ($B$2:$B$917=B38)*($C$2:$C$917=C38))&lt;&gt;"OK",
            _xlfn._xlws.FILTER($I$2:$I$917, ($B$2:$B$917=B38)*($C$2:$C$917=C38)),
            ""
        )
    )="",
    "OK",
    _xlfn.TEXTJOIN(CHAR(10), TRUE,
        IF(
            _xlfn._xlws.FILTER($I$2:$I$917, ($B$2:$B$917=B38)*($C$2:$C$917=C38))&lt;&gt;"OK",
            _xlfn._xlws.FILTER($I$2:$I$917, ($B$2:$B$917=B38)*($C$2:$C$917=C38)),
            ""
        )
    )
)</f>
        <v>ERROR: C0180 is mandatory</v>
      </c>
      <c r="K38" s="150" t="s">
        <v>1547</v>
      </c>
    </row>
    <row r="39" spans="1:11">
      <c r="A39" s="152" t="str">
        <f>"AMLA_VR_" &amp; B39 &amp; "_" &amp; C39 &amp; "_" &amp; TEXT(COUNTIFS($B$2:B39, B39, $C$2:C39, C39), "00")</f>
        <v>AMLA_VR_AML.01.01_C0180_02</v>
      </c>
      <c r="B39" s="150" t="s">
        <v>75</v>
      </c>
      <c r="C39" s="150" t="s">
        <v>125</v>
      </c>
      <c r="D39" s="150" t="s">
        <v>1587</v>
      </c>
      <c r="E39" s="153" t="str" cm="1">
        <f t="array" aca="1" ref="E39" ca="1">IF(C39="", INDIRECT("'"&amp;B39&amp;"'!B3"), INDEX(INDIRECT("'"&amp;B39&amp;"'!5:5"), COLUMN(INDIRECT("'"&amp;B39&amp;"'!"&amp;D39))))</f>
        <v>Wealth Management</v>
      </c>
      <c r="F39" s="150" t="s">
        <v>1553</v>
      </c>
      <c r="G39" s="150" t="s">
        <v>1545</v>
      </c>
      <c r="H39" s="151" t="s">
        <v>1588</v>
      </c>
      <c r="I39" s="150" t="str">
        <f>IF('AML.01.01'!$S$11="", $G39 &amp; ": " &amp; $H39, "OK")</f>
        <v>ERROR: C0180 is mandatory</v>
      </c>
      <c r="J39" s="150" t="str" cm="1">
        <f t="array" aca="1" ref="J39" ca="1">IF(
    _xlfn.TEXTJOIN(CHAR(10), TRUE,
        IF(
            _xlfn._xlws.FILTER($I$2:$I$917, ($B$2:$B$917=B39)*($C$2:$C$917=C39))&lt;&gt;"OK",
            _xlfn._xlws.FILTER($I$2:$I$917, ($B$2:$B$917=B39)*($C$2:$C$917=C39)),
            ""
        )
    )="",
    "OK",
    _xlfn.TEXTJOIN(CHAR(10), TRUE,
        IF(
            _xlfn._xlws.FILTER($I$2:$I$917, ($B$2:$B$917=B39)*($C$2:$C$917=C39))&lt;&gt;"OK",
            _xlfn._xlws.FILTER($I$2:$I$917, ($B$2:$B$917=B39)*($C$2:$C$917=C39)),
            ""
        )
    )
)</f>
        <v>ERROR: C0180 is mandatory</v>
      </c>
      <c r="K39" s="150" t="s">
        <v>1547</v>
      </c>
    </row>
    <row r="40" spans="1:11">
      <c r="A40" s="152" t="str">
        <f>"AMLA_VR_" &amp; B40 &amp; "_" &amp; C40 &amp; "_" &amp; TEXT(COUNTIFS($B$2:B40, B40, $C$2:C40, C40), "00")</f>
        <v>AMLA_VR_AML.01.01_C0190_01</v>
      </c>
      <c r="B40" s="150" t="s">
        <v>75</v>
      </c>
      <c r="C40" s="150" t="s">
        <v>126</v>
      </c>
      <c r="D40" s="150" t="s">
        <v>1589</v>
      </c>
      <c r="E40" s="153" t="str" cm="1">
        <f t="array" aca="1" ref="E40" ca="1">IF(C40="", INDIRECT("'"&amp;B40&amp;"'!B3"), INDEX(INDIRECT("'"&amp;B40&amp;"'!5:5"), COLUMN(INDIRECT("'"&amp;B40&amp;"'!"&amp;D40))))</f>
        <v>Correspondent Services</v>
      </c>
      <c r="F40" s="150" t="s">
        <v>1548</v>
      </c>
      <c r="G40" s="150" t="s">
        <v>1545</v>
      </c>
      <c r="H40" s="151" t="s">
        <v>1555</v>
      </c>
      <c r="I40" s="150" t="str">
        <f ca="1">IF(TRIM(SUBSTITUTE('AML.01.01'!$T$11&amp;"",CHAR(160),""))="","OK",IF(COUNTIF(INDIRECT('AML.01.01'!$T$8),'AML.01.01'!$T$11)=0,$G40&amp;": "&amp;$H40,"OK"))</f>
        <v>OK</v>
      </c>
      <c r="J40" s="150" t="str" cm="1">
        <f t="array" aca="1" ref="J40" ca="1">IF(
    _xlfn.TEXTJOIN(CHAR(10), TRUE,
        IF(
            _xlfn._xlws.FILTER($I$2:$I$917, ($B$2:$B$917=B40)*($C$2:$C$917=C40))&lt;&gt;"OK",
            _xlfn._xlws.FILTER($I$2:$I$917, ($B$2:$B$917=B40)*($C$2:$C$917=C40)),
            ""
        )
    )="",
    "OK",
    _xlfn.TEXTJOIN(CHAR(10), TRUE,
        IF(
            _xlfn._xlws.FILTER($I$2:$I$917, ($B$2:$B$917=B40)*($C$2:$C$917=C40))&lt;&gt;"OK",
            _xlfn._xlws.FILTER($I$2:$I$917, ($B$2:$B$917=B40)*($C$2:$C$917=C40)),
            ""
        )
    )
)</f>
        <v>ERROR: C0190 is mandatory</v>
      </c>
      <c r="K40" s="150" t="s">
        <v>1547</v>
      </c>
    </row>
    <row r="41" spans="1:11">
      <c r="A41" s="152" t="str">
        <f>"AMLA_VR_" &amp; B41 &amp; "_" &amp; C41 &amp; "_" &amp; TEXT(COUNTIFS($B$2:B41, B41, $C$2:C41, C41), "00")</f>
        <v>AMLA_VR_AML.01.01_C0190_02</v>
      </c>
      <c r="B41" s="150" t="s">
        <v>75</v>
      </c>
      <c r="C41" s="150" t="s">
        <v>126</v>
      </c>
      <c r="D41" s="150" t="s">
        <v>1589</v>
      </c>
      <c r="E41" s="153" t="str" cm="1">
        <f t="array" aca="1" ref="E41" ca="1">IF(C41="", INDIRECT("'"&amp;B41&amp;"'!B3"), INDEX(INDIRECT("'"&amp;B41&amp;"'!5:5"), COLUMN(INDIRECT("'"&amp;B41&amp;"'!"&amp;D41))))</f>
        <v>Correspondent Services</v>
      </c>
      <c r="F41" s="150" t="s">
        <v>1553</v>
      </c>
      <c r="G41" s="150" t="s">
        <v>1545</v>
      </c>
      <c r="H41" s="151" t="s">
        <v>1590</v>
      </c>
      <c r="I41" s="150" t="str">
        <f>IF('AML.01.01'!$T$11="", $G41 &amp; ": " &amp; $H41, "OK")</f>
        <v>ERROR: C0190 is mandatory</v>
      </c>
      <c r="J41" s="150" t="str" cm="1">
        <f t="array" aca="1" ref="J41" ca="1">IF(
    _xlfn.TEXTJOIN(CHAR(10), TRUE,
        IF(
            _xlfn._xlws.FILTER($I$2:$I$917, ($B$2:$B$917=B41)*($C$2:$C$917=C41))&lt;&gt;"OK",
            _xlfn._xlws.FILTER($I$2:$I$917, ($B$2:$B$917=B41)*($C$2:$C$917=C41)),
            ""
        )
    )="",
    "OK",
    _xlfn.TEXTJOIN(CHAR(10), TRUE,
        IF(
            _xlfn._xlws.FILTER($I$2:$I$917, ($B$2:$B$917=B41)*($C$2:$C$917=C41))&lt;&gt;"OK",
            _xlfn._xlws.FILTER($I$2:$I$917, ($B$2:$B$917=B41)*($C$2:$C$917=C41)),
            ""
        )
    )
)</f>
        <v>ERROR: C0190 is mandatory</v>
      </c>
      <c r="K41" s="150" t="s">
        <v>1547</v>
      </c>
    </row>
    <row r="42" spans="1:11">
      <c r="A42" s="152" t="str">
        <f>"AMLA_VR_" &amp; B42 &amp; "_" &amp; C42 &amp; "_" &amp; TEXT(COUNTIFS($B$2:B42, B42, $C$2:C42, C42), "00")</f>
        <v>AMLA_VR_AML.01.01_C0200_01</v>
      </c>
      <c r="B42" s="150" t="s">
        <v>75</v>
      </c>
      <c r="C42" s="150" t="s">
        <v>127</v>
      </c>
      <c r="D42" s="150" t="s">
        <v>1591</v>
      </c>
      <c r="E42" s="153" t="str" cm="1">
        <f t="array" aca="1" ref="E42" ca="1">IF(C42="", INDIRECT("'"&amp;B42&amp;"'!B3"), INDEX(INDIRECT("'"&amp;B42&amp;"'!5:5"), COLUMN(INDIRECT("'"&amp;B42&amp;"'!"&amp;D42))))</f>
        <v>Trade Finance</v>
      </c>
      <c r="F42" s="150" t="s">
        <v>1548</v>
      </c>
      <c r="G42" s="150" t="s">
        <v>1545</v>
      </c>
      <c r="H42" s="151" t="s">
        <v>1555</v>
      </c>
      <c r="I42" s="150" t="str">
        <f ca="1">IF(TRIM(SUBSTITUTE('AML.01.01'!$U$11&amp;"",CHAR(160),""))="","OK",IF(COUNTIF(INDIRECT('AML.01.01'!$U$8),'AML.01.01'!$U$11)=0,$G42&amp;": "&amp;$H42,"OK"))</f>
        <v>OK</v>
      </c>
      <c r="J42" s="150" t="str" cm="1">
        <f t="array" aca="1" ref="J42" ca="1">IF(
    _xlfn.TEXTJOIN(CHAR(10), TRUE,
        IF(
            _xlfn._xlws.FILTER($I$2:$I$917, ($B$2:$B$917=B42)*($C$2:$C$917=C42))&lt;&gt;"OK",
            _xlfn._xlws.FILTER($I$2:$I$917, ($B$2:$B$917=B42)*($C$2:$C$917=C42)),
            ""
        )
    )="",
    "OK",
    _xlfn.TEXTJOIN(CHAR(10), TRUE,
        IF(
            _xlfn._xlws.FILTER($I$2:$I$917, ($B$2:$B$917=B42)*($C$2:$C$917=C42))&lt;&gt;"OK",
            _xlfn._xlws.FILTER($I$2:$I$917, ($B$2:$B$917=B42)*($C$2:$C$917=C42)),
            ""
        )
    )
)</f>
        <v>ERROR: C0200 is mandatory</v>
      </c>
      <c r="K42" s="150" t="s">
        <v>1547</v>
      </c>
    </row>
    <row r="43" spans="1:11">
      <c r="A43" s="152" t="str">
        <f>"AMLA_VR_" &amp; B43 &amp; "_" &amp; C43 &amp; "_" &amp; TEXT(COUNTIFS($B$2:B43, B43, $C$2:C43, C43), "00")</f>
        <v>AMLA_VR_AML.01.01_C0200_02</v>
      </c>
      <c r="B43" s="150" t="s">
        <v>75</v>
      </c>
      <c r="C43" s="150" t="s">
        <v>127</v>
      </c>
      <c r="D43" s="150" t="s">
        <v>1591</v>
      </c>
      <c r="E43" s="153" t="str" cm="1">
        <f t="array" aca="1" ref="E43" ca="1">IF(C43="", INDIRECT("'"&amp;B43&amp;"'!B3"), INDEX(INDIRECT("'"&amp;B43&amp;"'!5:5"), COLUMN(INDIRECT("'"&amp;B43&amp;"'!"&amp;D43))))</f>
        <v>Trade Finance</v>
      </c>
      <c r="F43" s="150" t="s">
        <v>1553</v>
      </c>
      <c r="G43" s="150" t="s">
        <v>1545</v>
      </c>
      <c r="H43" s="151" t="s">
        <v>1592</v>
      </c>
      <c r="I43" s="150" t="str">
        <f>IF('AML.01.01'!$U$11="", $G43 &amp; ": " &amp; $H43, "OK")</f>
        <v>ERROR: C0200 is mandatory</v>
      </c>
      <c r="J43" s="150" t="str" cm="1">
        <f t="array" aca="1" ref="J43" ca="1">IF(
    _xlfn.TEXTJOIN(CHAR(10), TRUE,
        IF(
            _xlfn._xlws.FILTER($I$2:$I$917, ($B$2:$B$917=B43)*($C$2:$C$917=C43))&lt;&gt;"OK",
            _xlfn._xlws.FILTER($I$2:$I$917, ($B$2:$B$917=B43)*($C$2:$C$917=C43)),
            ""
        )
    )="",
    "OK",
    _xlfn.TEXTJOIN(CHAR(10), TRUE,
        IF(
            _xlfn._xlws.FILTER($I$2:$I$917, ($B$2:$B$917=B43)*($C$2:$C$917=C43))&lt;&gt;"OK",
            _xlfn._xlws.FILTER($I$2:$I$917, ($B$2:$B$917=B43)*($C$2:$C$917=C43)),
            ""
        )
    )
)</f>
        <v>ERROR: C0200 is mandatory</v>
      </c>
      <c r="K43" s="150" t="s">
        <v>1547</v>
      </c>
    </row>
    <row r="44" spans="1:11">
      <c r="A44" s="152" t="str">
        <f>"AMLA_VR_" &amp; B44 &amp; "_" &amp; C44 &amp; "_" &amp; TEXT(COUNTIFS($B$2:B44, B44, $C$2:C44, C44), "00")</f>
        <v>AMLA_VR_AML.01.01_C0210_01</v>
      </c>
      <c r="B44" s="150" t="s">
        <v>75</v>
      </c>
      <c r="C44" s="150" t="s">
        <v>128</v>
      </c>
      <c r="D44" s="150" t="s">
        <v>1593</v>
      </c>
      <c r="E44" s="153" t="str" cm="1">
        <f t="array" aca="1" ref="E44" ca="1">IF(C44="", INDIRECT("'"&amp;B44&amp;"'!B3"), INDEX(INDIRECT("'"&amp;B44&amp;"'!5:5"), COLUMN(INDIRECT("'"&amp;B44&amp;"'!"&amp;D44))))</f>
        <v>E-money</v>
      </c>
      <c r="F44" s="150" t="s">
        <v>1548</v>
      </c>
      <c r="G44" s="150" t="s">
        <v>1545</v>
      </c>
      <c r="H44" s="151" t="s">
        <v>1555</v>
      </c>
      <c r="I44" s="150" t="str">
        <f ca="1">IF(TRIM(SUBSTITUTE('AML.01.01'!$V$11&amp;"",CHAR(160),""))="","OK",IF(COUNTIF(INDIRECT('AML.01.01'!$V$8),'AML.01.01'!$V$11)=0,$G44&amp;": "&amp;$H44,"OK"))</f>
        <v>OK</v>
      </c>
      <c r="J44" s="150" t="str" cm="1">
        <f t="array" aca="1" ref="J44" ca="1">IF(
    _xlfn.TEXTJOIN(CHAR(10), TRUE,
        IF(
            _xlfn._xlws.FILTER($I$2:$I$917, ($B$2:$B$917=B44)*($C$2:$C$917=C44))&lt;&gt;"OK",
            _xlfn._xlws.FILTER($I$2:$I$917, ($B$2:$B$917=B44)*($C$2:$C$917=C44)),
            ""
        )
    )="",
    "OK",
    _xlfn.TEXTJOIN(CHAR(10), TRUE,
        IF(
            _xlfn._xlws.FILTER($I$2:$I$917, ($B$2:$B$917=B44)*($C$2:$C$917=C44))&lt;&gt;"OK",
            _xlfn._xlws.FILTER($I$2:$I$917, ($B$2:$B$917=B44)*($C$2:$C$917=C44)),
            ""
        )
    )
)</f>
        <v>ERROR: C0210 is mandatory</v>
      </c>
      <c r="K44" s="150" t="s">
        <v>1547</v>
      </c>
    </row>
    <row r="45" spans="1:11">
      <c r="A45" s="152" t="str">
        <f>"AMLA_VR_" &amp; B45 &amp; "_" &amp; C45 &amp; "_" &amp; TEXT(COUNTIFS($B$2:B45, B45, $C$2:C45, C45), "00")</f>
        <v>AMLA_VR_AML.01.01_C0210_02</v>
      </c>
      <c r="B45" s="150" t="s">
        <v>75</v>
      </c>
      <c r="C45" s="150" t="s">
        <v>128</v>
      </c>
      <c r="D45" s="150" t="s">
        <v>1593</v>
      </c>
      <c r="E45" s="153" t="str" cm="1">
        <f t="array" aca="1" ref="E45" ca="1">IF(C45="", INDIRECT("'"&amp;B45&amp;"'!B3"), INDEX(INDIRECT("'"&amp;B45&amp;"'!5:5"), COLUMN(INDIRECT("'"&amp;B45&amp;"'!"&amp;D45))))</f>
        <v>E-money</v>
      </c>
      <c r="F45" s="150" t="s">
        <v>1553</v>
      </c>
      <c r="G45" s="150" t="s">
        <v>1545</v>
      </c>
      <c r="H45" s="151" t="s">
        <v>1594</v>
      </c>
      <c r="I45" s="150" t="str">
        <f>IF('AML.01.01'!$V$11="", $G45 &amp; ": " &amp; $H45, "OK")</f>
        <v>ERROR: C0210 is mandatory</v>
      </c>
      <c r="J45" s="150" t="str" cm="1">
        <f t="array" aca="1" ref="J45" ca="1">IF(
    _xlfn.TEXTJOIN(CHAR(10), TRUE,
        IF(
            _xlfn._xlws.FILTER($I$2:$I$917, ($B$2:$B$917=B45)*($C$2:$C$917=C45))&lt;&gt;"OK",
            _xlfn._xlws.FILTER($I$2:$I$917, ($B$2:$B$917=B45)*($C$2:$C$917=C45)),
            ""
        )
    )="",
    "OK",
    _xlfn.TEXTJOIN(CHAR(10), TRUE,
        IF(
            _xlfn._xlws.FILTER($I$2:$I$917, ($B$2:$B$917=B45)*($C$2:$C$917=C45))&lt;&gt;"OK",
            _xlfn._xlws.FILTER($I$2:$I$917, ($B$2:$B$917=B45)*($C$2:$C$917=C45)),
            ""
        )
    )
)</f>
        <v>ERROR: C0210 is mandatory</v>
      </c>
      <c r="K45" s="150" t="s">
        <v>1547</v>
      </c>
    </row>
    <row r="46" spans="1:11">
      <c r="A46" s="152" t="str">
        <f>"AMLA_VR_" &amp; B46 &amp; "_" &amp; C46 &amp; "_" &amp; TEXT(COUNTIFS($B$2:B46, B46, $C$2:C46, C46), "00")</f>
        <v>AMLA_VR_AML.01.01_C0220_01</v>
      </c>
      <c r="B46" s="150" t="s">
        <v>75</v>
      </c>
      <c r="C46" s="150" t="s">
        <v>129</v>
      </c>
      <c r="D46" s="150" t="s">
        <v>1595</v>
      </c>
      <c r="E46" s="153" t="str" cm="1">
        <f t="array" aca="1" ref="E46" ca="1">IF(C46="", INDIRECT("'"&amp;B46&amp;"'!B3"), INDEX(INDIRECT("'"&amp;B46&amp;"'!5:5"), COLUMN(INDIRECT("'"&amp;B46&amp;"'!"&amp;D46))))</f>
        <v>TCSP Services</v>
      </c>
      <c r="F46" s="150" t="s">
        <v>1548</v>
      </c>
      <c r="G46" s="150" t="s">
        <v>1545</v>
      </c>
      <c r="H46" s="151" t="s">
        <v>1555</v>
      </c>
      <c r="I46" s="150" t="str">
        <f ca="1">IF(TRIM(SUBSTITUTE('AML.01.01'!$W$11&amp;"",CHAR(160),""))="","OK",IF(COUNTIF(INDIRECT('AML.01.01'!$W$8),'AML.01.01'!$W$11)=0,$G46&amp;": "&amp;$H46,"OK"))</f>
        <v>OK</v>
      </c>
      <c r="J46" s="150" t="str" cm="1">
        <f t="array" aca="1" ref="J46" ca="1">IF(
    _xlfn.TEXTJOIN(CHAR(10), TRUE,
        IF(
            _xlfn._xlws.FILTER($I$2:$I$917, ($B$2:$B$917=B46)*($C$2:$C$917=C46))&lt;&gt;"OK",
            _xlfn._xlws.FILTER($I$2:$I$917, ($B$2:$B$917=B46)*($C$2:$C$917=C46)),
            ""
        )
    )="",
    "OK",
    _xlfn.TEXTJOIN(CHAR(10), TRUE,
        IF(
            _xlfn._xlws.FILTER($I$2:$I$917, ($B$2:$B$917=B46)*($C$2:$C$917=C46))&lt;&gt;"OK",
            _xlfn._xlws.FILTER($I$2:$I$917, ($B$2:$B$917=B46)*($C$2:$C$917=C46)),
            ""
        )
    )
)</f>
        <v>ERROR: C0220 is mandatory</v>
      </c>
      <c r="K46" s="150" t="s">
        <v>1547</v>
      </c>
    </row>
    <row r="47" spans="1:11">
      <c r="A47" s="152" t="str">
        <f>"AMLA_VR_" &amp; B47 &amp; "_" &amp; C47 &amp; "_" &amp; TEXT(COUNTIFS($B$2:B47, B47, $C$2:C47, C47), "00")</f>
        <v>AMLA_VR_AML.01.01_C0220_02</v>
      </c>
      <c r="B47" s="150" t="s">
        <v>75</v>
      </c>
      <c r="C47" s="150" t="s">
        <v>129</v>
      </c>
      <c r="D47" s="150" t="s">
        <v>1595</v>
      </c>
      <c r="E47" s="153" t="str" cm="1">
        <f t="array" aca="1" ref="E47" ca="1">IF(C47="", INDIRECT("'"&amp;B47&amp;"'!B3"), INDEX(INDIRECT("'"&amp;B47&amp;"'!5:5"), COLUMN(INDIRECT("'"&amp;B47&amp;"'!"&amp;D47))))</f>
        <v>TCSP Services</v>
      </c>
      <c r="F47" s="150" t="s">
        <v>1553</v>
      </c>
      <c r="G47" s="150" t="s">
        <v>1545</v>
      </c>
      <c r="H47" s="151" t="s">
        <v>1596</v>
      </c>
      <c r="I47" s="150" t="str">
        <f>IF('AML.01.01'!$W$11="", $G47 &amp; ": " &amp; $H47, "OK")</f>
        <v>ERROR: C0220 is mandatory</v>
      </c>
      <c r="J47" s="150" t="str" cm="1">
        <f t="array" aca="1" ref="J47" ca="1">IF(
    _xlfn.TEXTJOIN(CHAR(10), TRUE,
        IF(
            _xlfn._xlws.FILTER($I$2:$I$917, ($B$2:$B$917=B47)*($C$2:$C$917=C47))&lt;&gt;"OK",
            _xlfn._xlws.FILTER($I$2:$I$917, ($B$2:$B$917=B47)*($C$2:$C$917=C47)),
            ""
        )
    )="",
    "OK",
    _xlfn.TEXTJOIN(CHAR(10), TRUE,
        IF(
            _xlfn._xlws.FILTER($I$2:$I$917, ($B$2:$B$917=B47)*($C$2:$C$917=C47))&lt;&gt;"OK",
            _xlfn._xlws.FILTER($I$2:$I$917, ($B$2:$B$917=B47)*($C$2:$C$917=C47)),
            ""
        )
    )
)</f>
        <v>ERROR: C0220 is mandatory</v>
      </c>
      <c r="K47" s="150" t="s">
        <v>1547</v>
      </c>
    </row>
    <row r="48" spans="1:11">
      <c r="A48" s="152" t="str">
        <f>"AMLA_VR_" &amp; B48 &amp; "_" &amp; C48 &amp; "_" &amp; TEXT(COUNTIFS($B$2:B48, B48, $C$2:C48, C48), "00")</f>
        <v>AMLA_VR_AML.01.01_C0230_01</v>
      </c>
      <c r="B48" s="150" t="s">
        <v>75</v>
      </c>
      <c r="C48" s="150" t="s">
        <v>130</v>
      </c>
      <c r="D48" s="150" t="s">
        <v>1597</v>
      </c>
      <c r="E48" s="153" t="str" cm="1">
        <f t="array" aca="1" ref="E48" ca="1">IF(C48="", INDIRECT("'"&amp;B48&amp;"'!B3"), INDEX(INDIRECT("'"&amp;B48&amp;"'!5:5"), COLUMN(INDIRECT("'"&amp;B48&amp;"'!"&amp;D48))))</f>
        <v>Crypto Services (exchange, transfer)</v>
      </c>
      <c r="F48" s="150" t="s">
        <v>1548</v>
      </c>
      <c r="G48" s="150" t="s">
        <v>1545</v>
      </c>
      <c r="H48" s="151" t="s">
        <v>1555</v>
      </c>
      <c r="I48" s="150" t="str">
        <f ca="1">IF(TRIM(SUBSTITUTE('AML.01.01'!$X$11&amp;"",CHAR(160),""))="","OK",IF(COUNTIF(INDIRECT('AML.01.01'!$X$8),'AML.01.01'!$X$11)=0,$G48&amp;": "&amp;$H48,"OK"))</f>
        <v>OK</v>
      </c>
      <c r="J48" s="150" t="str" cm="1">
        <f t="array" aca="1" ref="J48" ca="1">IF(
    _xlfn.TEXTJOIN(CHAR(10), TRUE,
        IF(
            _xlfn._xlws.FILTER($I$2:$I$917, ($B$2:$B$917=B48)*($C$2:$C$917=C48))&lt;&gt;"OK",
            _xlfn._xlws.FILTER($I$2:$I$917, ($B$2:$B$917=B48)*($C$2:$C$917=C48)),
            ""
        )
    )="",
    "OK",
    _xlfn.TEXTJOIN(CHAR(10), TRUE,
        IF(
            _xlfn._xlws.FILTER($I$2:$I$917, ($B$2:$B$917=B48)*($C$2:$C$917=C48))&lt;&gt;"OK",
            _xlfn._xlws.FILTER($I$2:$I$917, ($B$2:$B$917=B48)*($C$2:$C$917=C48)),
            ""
        )
    )
)</f>
        <v>ERROR: C0230 is mandatory</v>
      </c>
      <c r="K48" s="150" t="s">
        <v>1547</v>
      </c>
    </row>
    <row r="49" spans="1:11">
      <c r="A49" s="152" t="str">
        <f>"AMLA_VR_" &amp; B49 &amp; "_" &amp; C49 &amp; "_" &amp; TEXT(COUNTIFS($B$2:B49, B49, $C$2:C49, C49), "00")</f>
        <v>AMLA_VR_AML.01.01_C0230_02</v>
      </c>
      <c r="B49" s="150" t="s">
        <v>75</v>
      </c>
      <c r="C49" s="150" t="s">
        <v>130</v>
      </c>
      <c r="D49" s="150" t="s">
        <v>1597</v>
      </c>
      <c r="E49" s="153" t="str" cm="1">
        <f t="array" aca="1" ref="E49" ca="1">IF(C49="", INDIRECT("'"&amp;B49&amp;"'!B3"), INDEX(INDIRECT("'"&amp;B49&amp;"'!5:5"), COLUMN(INDIRECT("'"&amp;B49&amp;"'!"&amp;D49))))</f>
        <v>Crypto Services (exchange, transfer)</v>
      </c>
      <c r="F49" s="150" t="s">
        <v>1553</v>
      </c>
      <c r="G49" s="150" t="s">
        <v>1545</v>
      </c>
      <c r="H49" s="151" t="s">
        <v>1598</v>
      </c>
      <c r="I49" s="150" t="str">
        <f>IF('AML.01.01'!$X$11="", $G49 &amp; ": " &amp; $H49, "OK")</f>
        <v>ERROR: C0230 is mandatory</v>
      </c>
      <c r="J49" s="150" t="str" cm="1">
        <f t="array" aca="1" ref="J49" ca="1">IF(
    _xlfn.TEXTJOIN(CHAR(10), TRUE,
        IF(
            _xlfn._xlws.FILTER($I$2:$I$917, ($B$2:$B$917=B49)*($C$2:$C$917=C49))&lt;&gt;"OK",
            _xlfn._xlws.FILTER($I$2:$I$917, ($B$2:$B$917=B49)*($C$2:$C$917=C49)),
            ""
        )
    )="",
    "OK",
    _xlfn.TEXTJOIN(CHAR(10), TRUE,
        IF(
            _xlfn._xlws.FILTER($I$2:$I$917, ($B$2:$B$917=B49)*($C$2:$C$917=C49))&lt;&gt;"OK",
            _xlfn._xlws.FILTER($I$2:$I$917, ($B$2:$B$917=B49)*($C$2:$C$917=C49)),
            ""
        )
    )
)</f>
        <v>ERROR: C0230 is mandatory</v>
      </c>
      <c r="K49" s="150" t="s">
        <v>1547</v>
      </c>
    </row>
    <row r="50" spans="1:11">
      <c r="A50" s="152" t="str">
        <f>"AMLA_VR_" &amp; B50 &amp; "_" &amp; C50 &amp; "_" &amp; TEXT(COUNTIFS($B$2:B50, B50, $C$2:C50, C50), "00")</f>
        <v>AMLA_VR_AML.01.01_C0240_01</v>
      </c>
      <c r="B50" s="150" t="s">
        <v>75</v>
      </c>
      <c r="C50" s="150" t="s">
        <v>131</v>
      </c>
      <c r="D50" s="150" t="s">
        <v>1599</v>
      </c>
      <c r="E50" s="153" t="str" cm="1">
        <f t="array" aca="1" ref="E50" ca="1">IF(C50="", INDIRECT("'"&amp;B50&amp;"'!B3"), INDEX(INDIRECT("'"&amp;B50&amp;"'!5:5"), COLUMN(INDIRECT("'"&amp;B50&amp;"'!"&amp;D50))))</f>
        <v>Management of UCITS</v>
      </c>
      <c r="F50" s="150" t="s">
        <v>1548</v>
      </c>
      <c r="G50" s="150" t="s">
        <v>1545</v>
      </c>
      <c r="H50" s="151" t="s">
        <v>1555</v>
      </c>
      <c r="I50" s="150" t="str">
        <f ca="1">IF(TRIM(SUBSTITUTE('AML.01.01'!$Y$11&amp;"",CHAR(160),""))="","OK",IF(COUNTIF(INDIRECT('AML.01.01'!$Y$8),'AML.01.01'!$Y$11)=0,$G50&amp;": "&amp;$H50,"OK"))</f>
        <v>OK</v>
      </c>
      <c r="J50" s="150" t="str" cm="1">
        <f t="array" aca="1" ref="J50" ca="1">IF(
    _xlfn.TEXTJOIN(CHAR(10), TRUE,
        IF(
            _xlfn._xlws.FILTER($I$2:$I$917, ($B$2:$B$917=B50)*($C$2:$C$917=C50))&lt;&gt;"OK",
            _xlfn._xlws.FILTER($I$2:$I$917, ($B$2:$B$917=B50)*($C$2:$C$917=C50)),
            ""
        )
    )="",
    "OK",
    _xlfn.TEXTJOIN(CHAR(10), TRUE,
        IF(
            _xlfn._xlws.FILTER($I$2:$I$917, ($B$2:$B$917=B50)*($C$2:$C$917=C50))&lt;&gt;"OK",
            _xlfn._xlws.FILTER($I$2:$I$917, ($B$2:$B$917=B50)*($C$2:$C$917=C50)),
            ""
        )
    )
)</f>
        <v>ERROR: C0240 is mandatory</v>
      </c>
      <c r="K50" s="150" t="s">
        <v>1547</v>
      </c>
    </row>
    <row r="51" spans="1:11">
      <c r="A51" s="152" t="str">
        <f>"AMLA_VR_" &amp; B51 &amp; "_" &amp; C51 &amp; "_" &amp; TEXT(COUNTIFS($B$2:B51, B51, $C$2:C51, C51), "00")</f>
        <v>AMLA_VR_AML.01.01_C0240_02</v>
      </c>
      <c r="B51" s="150" t="s">
        <v>75</v>
      </c>
      <c r="C51" s="150" t="s">
        <v>131</v>
      </c>
      <c r="D51" s="150" t="s">
        <v>1599</v>
      </c>
      <c r="E51" s="153" t="str" cm="1">
        <f t="array" aca="1" ref="E51" ca="1">IF(C51="", INDIRECT("'"&amp;B51&amp;"'!B3"), INDEX(INDIRECT("'"&amp;B51&amp;"'!5:5"), COLUMN(INDIRECT("'"&amp;B51&amp;"'!"&amp;D51))))</f>
        <v>Management of UCITS</v>
      </c>
      <c r="F51" s="150" t="s">
        <v>1553</v>
      </c>
      <c r="G51" s="150" t="s">
        <v>1545</v>
      </c>
      <c r="H51" s="151" t="s">
        <v>1600</v>
      </c>
      <c r="I51" s="150" t="str">
        <f>IF('AML.01.01'!$Y$11="", $G51 &amp; ": " &amp; $H51, "OK")</f>
        <v>ERROR: C0240 is mandatory</v>
      </c>
      <c r="J51" s="150" t="str" cm="1">
        <f t="array" aca="1" ref="J51" ca="1">IF(
    _xlfn.TEXTJOIN(CHAR(10), TRUE,
        IF(
            _xlfn._xlws.FILTER($I$2:$I$917, ($B$2:$B$917=B51)*($C$2:$C$917=C51))&lt;&gt;"OK",
            _xlfn._xlws.FILTER($I$2:$I$917, ($B$2:$B$917=B51)*($C$2:$C$917=C51)),
            ""
        )
    )="",
    "OK",
    _xlfn.TEXTJOIN(CHAR(10), TRUE,
        IF(
            _xlfn._xlws.FILTER($I$2:$I$917, ($B$2:$B$917=B51)*($C$2:$C$917=C51))&lt;&gt;"OK",
            _xlfn._xlws.FILTER($I$2:$I$917, ($B$2:$B$917=B51)*($C$2:$C$917=C51)),
            ""
        )
    )
)</f>
        <v>ERROR: C0240 is mandatory</v>
      </c>
      <c r="K51" s="150" t="s">
        <v>1547</v>
      </c>
    </row>
    <row r="52" spans="1:11">
      <c r="A52" s="152" t="str">
        <f>"AMLA_VR_" &amp; B52 &amp; "_" &amp; C52 &amp; "_" &amp; TEXT(COUNTIFS($B$2:B52, B52, $C$2:C52, C52), "00")</f>
        <v>AMLA_VR_AML.01.01_C0250_01</v>
      </c>
      <c r="B52" s="150" t="s">
        <v>75</v>
      </c>
      <c r="C52" s="150" t="s">
        <v>132</v>
      </c>
      <c r="D52" s="150" t="s">
        <v>1601</v>
      </c>
      <c r="E52" s="153" t="str" cm="1">
        <f t="array" aca="1" ref="E52" ca="1">IF(C52="", INDIRECT("'"&amp;B52&amp;"'!B3"), INDEX(INDIRECT("'"&amp;B52&amp;"'!5:5"), COLUMN(INDIRECT("'"&amp;B52&amp;"'!"&amp;D52))))</f>
        <v>Management of AIFs</v>
      </c>
      <c r="F52" s="150" t="s">
        <v>1548</v>
      </c>
      <c r="G52" s="150" t="s">
        <v>1545</v>
      </c>
      <c r="H52" s="151" t="s">
        <v>1555</v>
      </c>
      <c r="I52" s="150" t="str">
        <f ca="1">IF(TRIM(SUBSTITUTE('AML.01.01'!$Z$11&amp;"",CHAR(160),""))="","OK",IF(COUNTIF(INDIRECT('AML.01.01'!$Z$8),'AML.01.01'!$Z$11)=0,$G52&amp;": "&amp;$H52,"OK"))</f>
        <v>OK</v>
      </c>
      <c r="J52" s="150" t="str" cm="1">
        <f t="array" aca="1" ref="J52" ca="1">IF(
    _xlfn.TEXTJOIN(CHAR(10), TRUE,
        IF(
            _xlfn._xlws.FILTER($I$2:$I$917, ($B$2:$B$917=B52)*($C$2:$C$917=C52))&lt;&gt;"OK",
            _xlfn._xlws.FILTER($I$2:$I$917, ($B$2:$B$917=B52)*($C$2:$C$917=C52)),
            ""
        )
    )="",
    "OK",
    _xlfn.TEXTJOIN(CHAR(10), TRUE,
        IF(
            _xlfn._xlws.FILTER($I$2:$I$917, ($B$2:$B$917=B52)*($C$2:$C$917=C52))&lt;&gt;"OK",
            _xlfn._xlws.FILTER($I$2:$I$917, ($B$2:$B$917=B52)*($C$2:$C$917=C52)),
            ""
        )
    )
)</f>
        <v>ERROR: C0250 is mandatory</v>
      </c>
      <c r="K52" s="150" t="s">
        <v>1547</v>
      </c>
    </row>
    <row r="53" spans="1:11">
      <c r="A53" s="152" t="str">
        <f>"AMLA_VR_" &amp; B53 &amp; "_" &amp; C53 &amp; "_" &amp; TEXT(COUNTIFS($B$2:B53, B53, $C$2:C53, C53), "00")</f>
        <v>AMLA_VR_AML.01.01_C0250_02</v>
      </c>
      <c r="B53" s="150" t="s">
        <v>75</v>
      </c>
      <c r="C53" s="150" t="s">
        <v>132</v>
      </c>
      <c r="D53" s="150" t="s">
        <v>1601</v>
      </c>
      <c r="E53" s="153" t="str" cm="1">
        <f t="array" aca="1" ref="E53" ca="1">IF(C53="", INDIRECT("'"&amp;B53&amp;"'!B3"), INDEX(INDIRECT("'"&amp;B53&amp;"'!5:5"), COLUMN(INDIRECT("'"&amp;B53&amp;"'!"&amp;D53))))</f>
        <v>Management of AIFs</v>
      </c>
      <c r="F53" s="150" t="s">
        <v>1553</v>
      </c>
      <c r="G53" s="150" t="s">
        <v>1545</v>
      </c>
      <c r="H53" s="151" t="s">
        <v>1602</v>
      </c>
      <c r="I53" s="150" t="str">
        <f>IF('AML.01.01'!$Z$11="", $G53 &amp; ": " &amp; $H53, "OK")</f>
        <v>ERROR: C0250 is mandatory</v>
      </c>
      <c r="J53" s="150" t="str" cm="1">
        <f t="array" aca="1" ref="J53" ca="1">IF(
    _xlfn.TEXTJOIN(CHAR(10), TRUE,
        IF(
            _xlfn._xlws.FILTER($I$2:$I$917, ($B$2:$B$917=B53)*($C$2:$C$917=C53))&lt;&gt;"OK",
            _xlfn._xlws.FILTER($I$2:$I$917, ($B$2:$B$917=B53)*($C$2:$C$917=C53)),
            ""
        )
    )="",
    "OK",
    _xlfn.TEXTJOIN(CHAR(10), TRUE,
        IF(
            _xlfn._xlws.FILTER($I$2:$I$917, ($B$2:$B$917=B53)*($C$2:$C$917=C53))&lt;&gt;"OK",
            _xlfn._xlws.FILTER($I$2:$I$917, ($B$2:$B$917=B53)*($C$2:$C$917=C53)),
            ""
        )
    )
)</f>
        <v>ERROR: C0250 is mandatory</v>
      </c>
      <c r="K53" s="150" t="s">
        <v>1547</v>
      </c>
    </row>
    <row r="54" spans="1:11">
      <c r="A54" s="152" t="str">
        <f>"AMLA_VR_" &amp; B54 &amp; "_" &amp; C54 &amp; "_" &amp; TEXT(COUNTIFS($B$2:B54, B54, $C$2:C54, C54), "00")</f>
        <v>AMLA_VR_AML.01.01_C0260_01</v>
      </c>
      <c r="B54" s="150" t="s">
        <v>75</v>
      </c>
      <c r="C54" s="150" t="s">
        <v>133</v>
      </c>
      <c r="D54" s="150" t="s">
        <v>1603</v>
      </c>
      <c r="E54" s="153" t="str" cm="1">
        <f t="array" aca="1" ref="E54" ca="1">IF(C54="", INDIRECT("'"&amp;B54&amp;"'!B3"), INDEX(INDIRECT("'"&amp;B54&amp;"'!5:5"), COLUMN(INDIRECT("'"&amp;B54&amp;"'!"&amp;D54))))</f>
        <v>Crypto FIAT Cards</v>
      </c>
      <c r="F54" s="150" t="s">
        <v>1548</v>
      </c>
      <c r="G54" s="150" t="s">
        <v>1545</v>
      </c>
      <c r="H54" s="151" t="s">
        <v>1555</v>
      </c>
      <c r="I54" s="150" t="str">
        <f ca="1">IF(TRIM(SUBSTITUTE('AML.01.01'!$AA$11&amp;"",CHAR(160),""))="","OK",IF(COUNTIF(INDIRECT('AML.01.01'!$AA$8),'AML.01.01'!$AA$11)=0,$G54&amp;": "&amp;$H54,"OK"))</f>
        <v>OK</v>
      </c>
      <c r="J54" s="150" t="str" cm="1">
        <f t="array" aca="1" ref="J54" ca="1">IF(
    _xlfn.TEXTJOIN(CHAR(10), TRUE,
        IF(
            _xlfn._xlws.FILTER($I$2:$I$917, ($B$2:$B$917=B54)*($C$2:$C$917=C54))&lt;&gt;"OK",
            _xlfn._xlws.FILTER($I$2:$I$917, ($B$2:$B$917=B54)*($C$2:$C$917=C54)),
            ""
        )
    )="",
    "OK",
    _xlfn.TEXTJOIN(CHAR(10), TRUE,
        IF(
            _xlfn._xlws.FILTER($I$2:$I$917, ($B$2:$B$917=B54)*($C$2:$C$917=C54))&lt;&gt;"OK",
            _xlfn._xlws.FILTER($I$2:$I$917, ($B$2:$B$917=B54)*($C$2:$C$917=C54)),
            ""
        )
    )
)</f>
        <v>ERROR: C0260 is mandatory</v>
      </c>
      <c r="K54" s="150" t="s">
        <v>1547</v>
      </c>
    </row>
    <row r="55" spans="1:11">
      <c r="A55" s="152" t="str">
        <f>"AMLA_VR_" &amp; B55 &amp; "_" &amp; C55 &amp; "_" &amp; TEXT(COUNTIFS($B$2:B55, B55, $C$2:C55, C55), "00")</f>
        <v>AMLA_VR_AML.01.01_C0260_02</v>
      </c>
      <c r="B55" s="150" t="s">
        <v>75</v>
      </c>
      <c r="C55" s="150" t="s">
        <v>133</v>
      </c>
      <c r="D55" s="150" t="s">
        <v>1603</v>
      </c>
      <c r="E55" s="153" t="str" cm="1">
        <f t="array" aca="1" ref="E55" ca="1">IF(C55="", INDIRECT("'"&amp;B55&amp;"'!B3"), INDEX(INDIRECT("'"&amp;B55&amp;"'!5:5"), COLUMN(INDIRECT("'"&amp;B55&amp;"'!"&amp;D55))))</f>
        <v>Crypto FIAT Cards</v>
      </c>
      <c r="F55" s="150" t="s">
        <v>1553</v>
      </c>
      <c r="G55" s="150" t="s">
        <v>1545</v>
      </c>
      <c r="H55" s="151" t="s">
        <v>1604</v>
      </c>
      <c r="I55" s="150" t="str">
        <f>IF('AML.01.01'!$AA$11="", $G55 &amp; ": " &amp; $H55, "OK")</f>
        <v>ERROR: C0260 is mandatory</v>
      </c>
      <c r="J55" s="150" t="str" cm="1">
        <f t="array" aca="1" ref="J55" ca="1">IF(
    _xlfn.TEXTJOIN(CHAR(10), TRUE,
        IF(
            _xlfn._xlws.FILTER($I$2:$I$917, ($B$2:$B$917=B55)*($C$2:$C$917=C55))&lt;&gt;"OK",
            _xlfn._xlws.FILTER($I$2:$I$917, ($B$2:$B$917=B55)*($C$2:$C$917=C55)),
            ""
        )
    )="",
    "OK",
    _xlfn.TEXTJOIN(CHAR(10), TRUE,
        IF(
            _xlfn._xlws.FILTER($I$2:$I$917, ($B$2:$B$917=B55)*($C$2:$C$917=C55))&lt;&gt;"OK",
            _xlfn._xlws.FILTER($I$2:$I$917, ($B$2:$B$917=B55)*($C$2:$C$917=C55)),
            ""
        )
    )
)</f>
        <v>ERROR: C0260 is mandatory</v>
      </c>
      <c r="K55" s="150" t="s">
        <v>1547</v>
      </c>
    </row>
    <row r="56" spans="1:11">
      <c r="A56" s="152" t="str">
        <f>"AMLA_VR_" &amp; B56 &amp; "_" &amp; C56 &amp; "_" &amp; TEXT(COUNTIFS($B$2:B56, B56, $C$2:C56, C56), "00")</f>
        <v>AMLA_VR_AML.01.01_C0270_01</v>
      </c>
      <c r="B56" s="150" t="s">
        <v>75</v>
      </c>
      <c r="C56" s="150" t="s">
        <v>134</v>
      </c>
      <c r="D56" s="150" t="s">
        <v>1605</v>
      </c>
      <c r="E56" s="153" t="str" cm="1">
        <f t="array" aca="1" ref="E56" ca="1">IF(C56="", INDIRECT("'"&amp;B56&amp;"'!B3"), INDEX(INDIRECT("'"&amp;B56&amp;"'!5:5"), COLUMN(INDIRECT("'"&amp;B56&amp;"'!"&amp;D56))))</f>
        <v>Safe Custody Services</v>
      </c>
      <c r="F56" s="150" t="s">
        <v>1548</v>
      </c>
      <c r="G56" s="150" t="s">
        <v>1545</v>
      </c>
      <c r="H56" s="151" t="s">
        <v>1555</v>
      </c>
      <c r="I56" s="150" t="str">
        <f ca="1">IF(TRIM(SUBSTITUTE('AML.01.01'!$AB$11&amp;"",CHAR(160),""))="","OK",IF(COUNTIF(INDIRECT('AML.01.01'!$AB$8),'AML.01.01'!$AB$11)=0,$G56&amp;": "&amp;$H56,"OK"))</f>
        <v>OK</v>
      </c>
      <c r="J56" s="150" t="str" cm="1">
        <f t="array" aca="1" ref="J56" ca="1">IF(
    _xlfn.TEXTJOIN(CHAR(10), TRUE,
        IF(
            _xlfn._xlws.FILTER($I$2:$I$917, ($B$2:$B$917=B56)*($C$2:$C$917=C56))&lt;&gt;"OK",
            _xlfn._xlws.FILTER($I$2:$I$917, ($B$2:$B$917=B56)*($C$2:$C$917=C56)),
            ""
        )
    )="",
    "OK",
    _xlfn.TEXTJOIN(CHAR(10), TRUE,
        IF(
            _xlfn._xlws.FILTER($I$2:$I$917, ($B$2:$B$917=B56)*($C$2:$C$917=C56))&lt;&gt;"OK",
            _xlfn._xlws.FILTER($I$2:$I$917, ($B$2:$B$917=B56)*($C$2:$C$917=C56)),
            ""
        )
    )
)</f>
        <v>ERROR: C0270 is mandatory</v>
      </c>
      <c r="K56" s="150" t="s">
        <v>1547</v>
      </c>
    </row>
    <row r="57" spans="1:11">
      <c r="A57" s="152" t="str">
        <f>"AMLA_VR_" &amp; B57 &amp; "_" &amp; C57 &amp; "_" &amp; TEXT(COUNTIFS($B$2:B57, B57, $C$2:C57, C57), "00")</f>
        <v>AMLA_VR_AML.01.01_C0270_02</v>
      </c>
      <c r="B57" s="150" t="s">
        <v>75</v>
      </c>
      <c r="C57" s="150" t="s">
        <v>134</v>
      </c>
      <c r="D57" s="150" t="s">
        <v>1605</v>
      </c>
      <c r="E57" s="153" t="str" cm="1">
        <f t="array" aca="1" ref="E57" ca="1">IF(C57="", INDIRECT("'"&amp;B57&amp;"'!B3"), INDEX(INDIRECT("'"&amp;B57&amp;"'!5:5"), COLUMN(INDIRECT("'"&amp;B57&amp;"'!"&amp;D57))))</f>
        <v>Safe Custody Services</v>
      </c>
      <c r="F57" s="150" t="s">
        <v>1553</v>
      </c>
      <c r="G57" s="150" t="s">
        <v>1545</v>
      </c>
      <c r="H57" s="151" t="s">
        <v>1606</v>
      </c>
      <c r="I57" s="150" t="str">
        <f>IF('AML.01.01'!$AB$11="", $G57 &amp; ": " &amp; $H57, "OK")</f>
        <v>ERROR: C0270 is mandatory</v>
      </c>
      <c r="J57" s="150" t="str" cm="1">
        <f t="array" aca="1" ref="J57" ca="1">IF(
    _xlfn.TEXTJOIN(CHAR(10), TRUE,
        IF(
            _xlfn._xlws.FILTER($I$2:$I$917, ($B$2:$B$917=B57)*($C$2:$C$917=C57))&lt;&gt;"OK",
            _xlfn._xlws.FILTER($I$2:$I$917, ($B$2:$B$917=B57)*($C$2:$C$917=C57)),
            ""
        )
    )="",
    "OK",
    _xlfn.TEXTJOIN(CHAR(10), TRUE,
        IF(
            _xlfn._xlws.FILTER($I$2:$I$917, ($B$2:$B$917=B57)*($C$2:$C$917=C57))&lt;&gt;"OK",
            _xlfn._xlws.FILTER($I$2:$I$917, ($B$2:$B$917=B57)*($C$2:$C$917=C57)),
            ""
        )
    )
)</f>
        <v>ERROR: C0270 is mandatory</v>
      </c>
      <c r="K57" s="150" t="s">
        <v>1547</v>
      </c>
    </row>
    <row r="58" spans="1:11">
      <c r="A58" s="152" t="str">
        <f>"AMLA_VR_" &amp; B58 &amp; "_" &amp; C58 &amp; "_" &amp; TEXT(COUNTIFS($B$2:B58, B58, $C$2:C58, C58), "00")</f>
        <v>AMLA_VR_AML.01.01_C0280_01</v>
      </c>
      <c r="B58" s="150" t="s">
        <v>75</v>
      </c>
      <c r="C58" s="150" t="s">
        <v>135</v>
      </c>
      <c r="D58" s="150" t="s">
        <v>1607</v>
      </c>
      <c r="E58" s="153" t="str" cm="1">
        <f t="array" aca="1" ref="E58" ca="1">IF(C58="", INDIRECT("'"&amp;B58&amp;"'!B3"), INDEX(INDIRECT("'"&amp;B58&amp;"'!5:5"), COLUMN(INDIRECT("'"&amp;B58&amp;"'!"&amp;D58))))</f>
        <v>Crowdfunding</v>
      </c>
      <c r="F58" s="150" t="s">
        <v>1548</v>
      </c>
      <c r="G58" s="150" t="s">
        <v>1545</v>
      </c>
      <c r="H58" s="151" t="s">
        <v>1555</v>
      </c>
      <c r="I58" s="150" t="str">
        <f ca="1">IF(TRIM(SUBSTITUTE('AML.01.01'!$AC$11&amp;"",CHAR(160),""))="","OK",IF(COUNTIF(INDIRECT('AML.01.01'!$AC$8),'AML.01.01'!$AC$11)=0,$G58&amp;": "&amp;$H58,"OK"))</f>
        <v>OK</v>
      </c>
      <c r="J58" s="150" t="str" cm="1">
        <f t="array" aca="1" ref="J58" ca="1">IF(
    _xlfn.TEXTJOIN(CHAR(10), TRUE,
        IF(
            _xlfn._xlws.FILTER($I$2:$I$917, ($B$2:$B$917=B58)*($C$2:$C$917=C58))&lt;&gt;"OK",
            _xlfn._xlws.FILTER($I$2:$I$917, ($B$2:$B$917=B58)*($C$2:$C$917=C58)),
            ""
        )
    )="",
    "OK",
    _xlfn.TEXTJOIN(CHAR(10), TRUE,
        IF(
            _xlfn._xlws.FILTER($I$2:$I$917, ($B$2:$B$917=B58)*($C$2:$C$917=C58))&lt;&gt;"OK",
            _xlfn._xlws.FILTER($I$2:$I$917, ($B$2:$B$917=B58)*($C$2:$C$917=C58)),
            ""
        )
    )
)</f>
        <v>ERROR: C0280 is mandatory</v>
      </c>
      <c r="K58" s="150" t="s">
        <v>1547</v>
      </c>
    </row>
    <row r="59" spans="1:11">
      <c r="A59" s="152" t="str">
        <f>"AMLA_VR_" &amp; B59 &amp; "_" &amp; C59 &amp; "_" &amp; TEXT(COUNTIFS($B$2:B59, B59, $C$2:C59, C59), "00")</f>
        <v>AMLA_VR_AML.01.01_C0280_02</v>
      </c>
      <c r="B59" s="150" t="s">
        <v>75</v>
      </c>
      <c r="C59" s="150" t="s">
        <v>135</v>
      </c>
      <c r="D59" s="150" t="s">
        <v>1607</v>
      </c>
      <c r="E59" s="153" t="str" cm="1">
        <f t="array" aca="1" ref="E59" ca="1">IF(C59="", INDIRECT("'"&amp;B59&amp;"'!B3"), INDEX(INDIRECT("'"&amp;B59&amp;"'!5:5"), COLUMN(INDIRECT("'"&amp;B59&amp;"'!"&amp;D59))))</f>
        <v>Crowdfunding</v>
      </c>
      <c r="F59" s="150" t="s">
        <v>1553</v>
      </c>
      <c r="G59" s="150" t="s">
        <v>1545</v>
      </c>
      <c r="H59" s="151" t="s">
        <v>1608</v>
      </c>
      <c r="I59" s="150" t="str">
        <f>IF('AML.01.01'!$AC$11="", $G59 &amp; ": " &amp; $H59, "OK")</f>
        <v>ERROR: C0280 is mandatory</v>
      </c>
      <c r="J59" s="150" t="str" cm="1">
        <f t="array" aca="1" ref="J59" ca="1">IF(
    _xlfn.TEXTJOIN(CHAR(10), TRUE,
        IF(
            _xlfn._xlws.FILTER($I$2:$I$917, ($B$2:$B$917=B59)*($C$2:$C$917=C59))&lt;&gt;"OK",
            _xlfn._xlws.FILTER($I$2:$I$917, ($B$2:$B$917=B59)*($C$2:$C$917=C59)),
            ""
        )
    )="",
    "OK",
    _xlfn.TEXTJOIN(CHAR(10), TRUE,
        IF(
            _xlfn._xlws.FILTER($I$2:$I$917, ($B$2:$B$917=B59)*($C$2:$C$917=C59))&lt;&gt;"OK",
            _xlfn._xlws.FILTER($I$2:$I$917, ($B$2:$B$917=B59)*($C$2:$C$917=C59)),
            ""
        )
    )
)</f>
        <v>ERROR: C0280 is mandatory</v>
      </c>
      <c r="K59" s="150" t="s">
        <v>1547</v>
      </c>
    </row>
    <row r="60" spans="1:11">
      <c r="A60" s="152" t="str">
        <f>"AMLA_VR_" &amp; B60 &amp; "_" &amp; C60 &amp; "_" &amp; TEXT(COUNTIFS($B$2:B60, B60, $C$2:C60, C60), "00")</f>
        <v>AMLA_VR_AML.01.01_C0290_01</v>
      </c>
      <c r="B60" s="150" t="s">
        <v>75</v>
      </c>
      <c r="C60" s="150" t="s">
        <v>136</v>
      </c>
      <c r="D60" s="150" t="s">
        <v>1609</v>
      </c>
      <c r="E60" s="153" t="str" cm="1">
        <f t="array" aca="1" ref="E60" ca="1">IF(C60="", INDIRECT("'"&amp;B60&amp;"'!B3"), INDEX(INDIRECT("'"&amp;B60&amp;"'!5:5"), COLUMN(INDIRECT("'"&amp;B60&amp;"'!"&amp;D60))))</f>
        <v>Cash Transactions</v>
      </c>
      <c r="F60" s="150" t="s">
        <v>1548</v>
      </c>
      <c r="G60" s="150" t="s">
        <v>1545</v>
      </c>
      <c r="H60" s="151" t="s">
        <v>1555</v>
      </c>
      <c r="I60" s="150" t="str">
        <f ca="1">IF(TRIM(SUBSTITUTE('AML.01.01'!$AD$11&amp;"",CHAR(160),""))="","OK",IF(COUNTIF(INDIRECT('AML.01.01'!$AD$8),'AML.01.01'!$AD$11)=0,$G60&amp;": "&amp;$H60,"OK"))</f>
        <v>OK</v>
      </c>
      <c r="J60" s="150" t="str" cm="1">
        <f t="array" aca="1" ref="J60" ca="1">IF(
    _xlfn.TEXTJOIN(CHAR(10), TRUE,
        IF(
            _xlfn._xlws.FILTER($I$2:$I$917, ($B$2:$B$917=B60)*($C$2:$C$917=C60))&lt;&gt;"OK",
            _xlfn._xlws.FILTER($I$2:$I$917, ($B$2:$B$917=B60)*($C$2:$C$917=C60)),
            ""
        )
    )="",
    "OK",
    _xlfn.TEXTJOIN(CHAR(10), TRUE,
        IF(
            _xlfn._xlws.FILTER($I$2:$I$917, ($B$2:$B$917=B60)*($C$2:$C$917=C60))&lt;&gt;"OK",
            _xlfn._xlws.FILTER($I$2:$I$917, ($B$2:$B$917=B60)*($C$2:$C$917=C60)),
            ""
        )
    )
)</f>
        <v>ERROR: C0290 is mandatory</v>
      </c>
      <c r="K60" s="150" t="s">
        <v>1547</v>
      </c>
    </row>
    <row r="61" spans="1:11">
      <c r="A61" s="152" t="str">
        <f>"AMLA_VR_" &amp; B61 &amp; "_" &amp; C61 &amp; "_" &amp; TEXT(COUNTIFS($B$2:B61, B61, $C$2:C61, C61), "00")</f>
        <v>AMLA_VR_AML.01.01_C0290_02</v>
      </c>
      <c r="B61" s="150" t="s">
        <v>75</v>
      </c>
      <c r="C61" s="150" t="s">
        <v>136</v>
      </c>
      <c r="D61" s="150" t="s">
        <v>1609</v>
      </c>
      <c r="E61" s="153" t="str" cm="1">
        <f t="array" aca="1" ref="E61" ca="1">IF(C61="", INDIRECT("'"&amp;B61&amp;"'!B3"), INDEX(INDIRECT("'"&amp;B61&amp;"'!5:5"), COLUMN(INDIRECT("'"&amp;B61&amp;"'!"&amp;D61))))</f>
        <v>Cash Transactions</v>
      </c>
      <c r="F61" s="150" t="s">
        <v>1553</v>
      </c>
      <c r="G61" s="150" t="s">
        <v>1545</v>
      </c>
      <c r="H61" s="151" t="s">
        <v>1610</v>
      </c>
      <c r="I61" s="150" t="str">
        <f>IF('AML.01.01'!$AD$11="", $G61 &amp; ": " &amp; $H61, "OK")</f>
        <v>ERROR: C0290 is mandatory</v>
      </c>
      <c r="J61" s="150" t="str" cm="1">
        <f t="array" aca="1" ref="J61" ca="1">IF(
    _xlfn.TEXTJOIN(CHAR(10), TRUE,
        IF(
            _xlfn._xlws.FILTER($I$2:$I$917, ($B$2:$B$917=B61)*($C$2:$C$917=C61))&lt;&gt;"OK",
            _xlfn._xlws.FILTER($I$2:$I$917, ($B$2:$B$917=B61)*($C$2:$C$917=C61)),
            ""
        )
    )="",
    "OK",
    _xlfn.TEXTJOIN(CHAR(10), TRUE,
        IF(
            _xlfn._xlws.FILTER($I$2:$I$917, ($B$2:$B$917=B61)*($C$2:$C$917=C61))&lt;&gt;"OK",
            _xlfn._xlws.FILTER($I$2:$I$917, ($B$2:$B$917=B61)*($C$2:$C$917=C61)),
            ""
        )
    )
)</f>
        <v>ERROR: C0290 is mandatory</v>
      </c>
      <c r="K61" s="150" t="s">
        <v>1547</v>
      </c>
    </row>
    <row r="62" spans="1:11">
      <c r="A62" s="152" t="str">
        <f>"AMLA_VR_" &amp; B62 &amp; "_" &amp; C62 &amp; "_" &amp; TEXT(COUNTIFS($B$2:B62, B62, $C$2:C62, C62), "00")</f>
        <v>AMLA_VR_AML.01.02_C0010_01</v>
      </c>
      <c r="B62" s="150" t="s">
        <v>147</v>
      </c>
      <c r="C62" s="150" t="s">
        <v>108</v>
      </c>
      <c r="D62" s="150" t="s">
        <v>1611</v>
      </c>
      <c r="E62" s="153" t="str" cm="1">
        <f t="array" aca="1" ref="E62" ca="1">IF(C62="", INDIRECT("'"&amp;B62&amp;"'!B3"), INDEX(INDIRECT("'"&amp;B62&amp;"'!5:5"), COLUMN(INDIRECT("'"&amp;B62&amp;"'!"&amp;D62))))</f>
        <v>Template Reference</v>
      </c>
      <c r="F62" s="150" t="s">
        <v>1548</v>
      </c>
      <c r="G62" s="150" t="s">
        <v>1545</v>
      </c>
      <c r="H62" s="151" t="s">
        <v>1555</v>
      </c>
      <c r="I62" s="150" t="str" cm="1">
        <f t="array" ref="I62">IF(SUMPRODUCT((TRIM(SUBSTITUTE('AML.01.02'!$B$11:$B$1000&amp;"",CHAR(160),""))&lt;&gt;"")*(ISNA(MATCH('AML.01.02'!$B$11:$B$1000,LIST_AMLA_00007,0))))=0,"OK",$G62&amp;": "&amp;$H62&amp;" ("&amp;SUMPRODUCT((TRIM(SUBSTITUTE('AML.01.02'!$B$11:$B$1000&amp;"",CHAR(160),""))&lt;&gt;"")*(ISNA(MATCH('AML.01.02'!$B$11:$B$1000,LIST_AMLA_00007,0))))&amp;" rows)")</f>
        <v>OK</v>
      </c>
      <c r="J62" s="150" t="str" cm="1">
        <f t="array" ref="J62">IF(
    _xlfn.TEXTJOIN(CHAR(10), TRUE,
        IF(
            _xlfn._xlws.FILTER($I$2:$I$917, ($B$2:$B$917=B62)*($C$2:$C$917=C62))&lt;&gt;"OK",
            _xlfn._xlws.FILTER($I$2:$I$917, ($B$2:$B$917=B62)*($C$2:$C$917=C62)),
            ""
        )
    )="",
    "OK",
    _xlfn.TEXTJOIN(CHAR(10), TRUE,
        IF(
            _xlfn._xlws.FILTER($I$2:$I$917, ($B$2:$B$917=B62)*($C$2:$C$917=C62))&lt;&gt;"OK",
            _xlfn._xlws.FILTER($I$2:$I$917, ($B$2:$B$917=B62)*($C$2:$C$917=C62)),
            ""
        )
    )
)</f>
        <v>OK</v>
      </c>
      <c r="K62" s="150" t="s">
        <v>1547</v>
      </c>
    </row>
    <row r="63" spans="1:11">
      <c r="A63" s="152" t="str">
        <f>"AMLA_VR_" &amp; B63 &amp; "_" &amp; C63 &amp; "_" &amp; TEXT(COUNTIFS($B$2:B63, B63, $C$2:C63, C63), "00")</f>
        <v>AMLA_VR_AML.01.02_C0020_01</v>
      </c>
      <c r="B63" s="150" t="s">
        <v>147</v>
      </c>
      <c r="C63" s="150" t="s">
        <v>109</v>
      </c>
      <c r="D63" s="150" t="s">
        <v>1612</v>
      </c>
      <c r="E63" s="153" t="str" cm="1">
        <f t="array" aca="1" ref="E63" ca="1">IF(C63="", INDIRECT("'"&amp;B63&amp;"'!B3"), INDEX(INDIRECT("'"&amp;B63&amp;"'!5:5"), COLUMN(INDIRECT("'"&amp;B63&amp;"'!"&amp;D63))))</f>
        <v>Column Reference</v>
      </c>
      <c r="F63" s="150" t="s">
        <v>1548</v>
      </c>
      <c r="G63" s="150" t="s">
        <v>1545</v>
      </c>
      <c r="H63" s="151" t="s">
        <v>1555</v>
      </c>
      <c r="I63" s="150" t="str" cm="1">
        <f t="array" ref="I63">IF(SUMPRODUCT((TRIM(SUBSTITUTE('AML.01.02'!$C$11:$C$1000&amp;"",CHAR(160),""))&lt;&gt;"")*(ISNA(MATCH('AML.01.02'!$C$11:$C$1000,LIST_AMLA_00008,0))))=0,"OK",$G63&amp;": "&amp;$H63&amp;" ("&amp;SUMPRODUCT((TRIM(SUBSTITUTE('AML.01.02'!$C$11:$C$1000&amp;"",CHAR(160),""))&lt;&gt;"")*(ISNA(MATCH('AML.01.02'!$C$11:$C$1000,LIST_AMLA_00008,0))))&amp;" rows)")</f>
        <v>OK</v>
      </c>
      <c r="J63" s="150" t="str" cm="1">
        <f t="array" ref="J63">IF(
    _xlfn.TEXTJOIN(CHAR(10), TRUE,
        IF(
            _xlfn._xlws.FILTER($I$2:$I$917, ($B$2:$B$917=B63)*($C$2:$C$917=C63))&lt;&gt;"OK",
            _xlfn._xlws.FILTER($I$2:$I$917, ($B$2:$B$917=B63)*($C$2:$C$917=C63)),
            ""
        )
    )="",
    "OK",
    _xlfn.TEXTJOIN(CHAR(10), TRUE,
        IF(
            _xlfn._xlws.FILTER($I$2:$I$917, ($B$2:$B$917=B63)*($C$2:$C$917=C63))&lt;&gt;"OK",
            _xlfn._xlws.FILTER($I$2:$I$917, ($B$2:$B$917=B63)*($C$2:$C$917=C63)),
            ""
        )
    )
)</f>
        <v>OK</v>
      </c>
      <c r="K63" s="150" t="s">
        <v>1547</v>
      </c>
    </row>
    <row r="64" spans="1:11">
      <c r="A64" s="152" t="str">
        <f>"AMLA_VR_" &amp; B64 &amp; "_" &amp; C64 &amp; "_" &amp; TEXT(COUNTIFS($B$2:B64, B64, $C$2:C64, C64), "00")</f>
        <v>AMLA_VR_AML.01.02_C0030_01</v>
      </c>
      <c r="B64" s="150" t="s">
        <v>147</v>
      </c>
      <c r="C64" s="150" t="s">
        <v>110</v>
      </c>
      <c r="D64" s="150" t="s">
        <v>1613</v>
      </c>
      <c r="E64" s="153" t="str" cm="1">
        <f t="array" aca="1" ref="E64" ca="1">IF(C64="", INDIRECT("'"&amp;B64&amp;"'!B3"), INDEX(INDIRECT("'"&amp;B64&amp;"'!5:5"), COLUMN(INDIRECT("'"&amp;B64&amp;"'!"&amp;D64))))</f>
        <v>Country Reference</v>
      </c>
      <c r="F64" s="150" t="s">
        <v>1548</v>
      </c>
      <c r="G64" s="150" t="s">
        <v>1545</v>
      </c>
      <c r="H64" s="151" t="s">
        <v>1555</v>
      </c>
      <c r="I64" s="150" t="str" cm="1">
        <f t="array" ref="I64">IF(SUMPRODUCT((TRIM(SUBSTITUTE('AML.01.02'!$D$11:$D$1000&amp;"",CHAR(160),""))&lt;&gt;"")*(ISNA(MATCH('AML.01.02'!$D$11:$D$1000,LIST_AMLA_00005,0))))=0,"OK",$G64&amp;": "&amp;$H64&amp;" ("&amp;SUMPRODUCT((TRIM(SUBSTITUTE('AML.01.02'!$D$11:$D$1000&amp;"",CHAR(160),""))&lt;&gt;"")*(ISNA(MATCH('AML.01.02'!$D$11:$D$1000,LIST_AMLA_00005,0))))&amp;" rows)")</f>
        <v>OK</v>
      </c>
      <c r="J64" s="150" t="str" cm="1">
        <f t="array" ref="J64">IF(
    _xlfn.TEXTJOIN(CHAR(10), TRUE,
        IF(
            _xlfn._xlws.FILTER($I$2:$I$917, ($B$2:$B$917=B64)*($C$2:$C$917=C64))&lt;&gt;"OK",
            _xlfn._xlws.FILTER($I$2:$I$917, ($B$2:$B$917=B64)*($C$2:$C$917=C64)),
            ""
        )
    )="",
    "OK",
    _xlfn.TEXTJOIN(CHAR(10), TRUE,
        IF(
            _xlfn._xlws.FILTER($I$2:$I$917, ($B$2:$B$917=B64)*($C$2:$C$917=C64))&lt;&gt;"OK",
            _xlfn._xlws.FILTER($I$2:$I$917, ($B$2:$B$917=B64)*($C$2:$C$917=C64)),
            ""
        )
    )
)</f>
        <v>OK</v>
      </c>
      <c r="K64" s="150" t="s">
        <v>1547</v>
      </c>
    </row>
    <row r="65" spans="1:11">
      <c r="A65" s="152" t="str">
        <f>"AMLA_VR_" &amp; B65 &amp; "_" &amp; C65 &amp; "_" &amp; TEXT(COUNTIFS($B$2:B65, B65, $C$2:C65, C65), "00")</f>
        <v>AMLA_VR_AML.01.02_C0040_01</v>
      </c>
      <c r="B65" s="150" t="s">
        <v>147</v>
      </c>
      <c r="C65" s="150" t="s">
        <v>111</v>
      </c>
      <c r="D65" s="150" t="s">
        <v>1614</v>
      </c>
      <c r="E65" s="153" t="str" cm="1">
        <f t="array" aca="1" ref="E65" ca="1">IF(C65="", INDIRECT("'"&amp;B65&amp;"'!B3"), INDEX(INDIRECT("'"&amp;B65&amp;"'!5:5"), COLUMN(INDIRECT("'"&amp;B65&amp;"'!"&amp;D65))))</f>
        <v>Comment Content</v>
      </c>
      <c r="F65" s="150" t="s">
        <v>1548</v>
      </c>
      <c r="G65" s="150" t="s">
        <v>1545</v>
      </c>
      <c r="H65" s="151" t="s">
        <v>1558</v>
      </c>
      <c r="I65" s="150" t="str" cm="1">
        <f t="array" aca="1" ref="I65" ca="1">IF(SUMPRODUCT((TRIM(SUBSTITUTE('AML.01.02'!$E$11:$E$1000&amp;"",CHAR(160),""))&lt;&gt;"")*(OR(LEN('AML.01.02'!$E$11:$E$1000)&gt;300,ISNUMBER(FIND(CHAR(9),'AML.01.02'!$E$11:$E$1000)),ISNUMBER(
     ND(CHAR(10),'AML.01.02'!$E$11:$E$1000)),ISNUMBER(FIND(CHAR(13),'AML.01.02'!$E$11:$E$1000)))))=0,"OK",$G65&amp;": "&amp;$H65&amp;"
     ("&amp;SUMPRODUCT((TRIM(SUBSTITUTE('AML.01.02'!$E$11:$E$1000&amp;"",CHAR(160),""))&lt;&gt;"")*(OR(LEN('AML.01.02'!$E$11:$E$1000)&gt;300,ISNUMBER(FIND(CHAR(9),'AML.01.02'!$E$11:$E$1000)),ISNUMBER(F
     D(CHAR(10),'AML.01.02'!$E$11:$E$1000)),ISNUMBER(FIND(CHAR(13),'AML.01.02'!$E$11:$E$1000)))))&amp;" rows)")</f>
        <v>OK</v>
      </c>
      <c r="J65" s="150" t="str" cm="1">
        <f t="array" aca="1" ref="J65" ca="1">IF(
    _xlfn.TEXTJOIN(CHAR(10), TRUE,
        IF(
            _xlfn._xlws.FILTER($I$2:$I$917, ($B$2:$B$917=B65)*($C$2:$C$917=C65))&lt;&gt;"OK",
            _xlfn._xlws.FILTER($I$2:$I$917, ($B$2:$B$917=B65)*($C$2:$C$917=C65)),
            ""
        )
    )="",
    "OK",
    _xlfn.TEXTJOIN(CHAR(10), TRUE,
        IF(
            _xlfn._xlws.FILTER($I$2:$I$917, ($B$2:$B$917=B65)*($C$2:$C$917=C65))&lt;&gt;"OK",
            _xlfn._xlws.FILTER($I$2:$I$917, ($B$2:$B$917=B65)*($C$2:$C$917=C65)),
            ""
        )
    )
)</f>
        <v>OK</v>
      </c>
      <c r="K65" s="150" t="s">
        <v>1547</v>
      </c>
    </row>
    <row r="66" spans="1:11">
      <c r="A66" s="152" t="str">
        <f>"AMLA_VR_" &amp; B66 &amp; "_" &amp; C66 &amp; "_" &amp; TEXT(COUNTIFS($B$2:B66, B66, $C$2:C66, C66), "00")</f>
        <v>AMLA_VR_AML.01.02_C0040_02</v>
      </c>
      <c r="B66" s="150" t="s">
        <v>147</v>
      </c>
      <c r="C66" s="150" t="s">
        <v>111</v>
      </c>
      <c r="D66" s="150" t="s">
        <v>1562</v>
      </c>
      <c r="E66" s="153" t="str" cm="1">
        <f t="array" aca="1" ref="E66" ca="1">IF(C66="", INDIRECT("'"&amp;B66&amp;"'!B3"), INDEX(INDIRECT("'"&amp;B66&amp;"'!5:5"), COLUMN(INDIRECT("'"&amp;B66&amp;"'!"&amp;D66))))</f>
        <v>Comment Content</v>
      </c>
      <c r="F66" s="150" t="s">
        <v>1553</v>
      </c>
      <c r="G66" s="150" t="s">
        <v>1550</v>
      </c>
      <c r="H66" s="151" t="s">
        <v>1615</v>
      </c>
      <c r="I66" s="150" t="str" cm="1">
        <f t="array" ref="I66">IF(SUMPRODUCT((TRIM(SUBSTITUTE('AML.01.02'!$B$11:B1000,CHAR(160),""))&lt;&gt;"") * (TRIM(SUBSTITUTE('AML.01.02'!$E$11:E1000,CHAR(160),""))=""))=0, "OK", "there are (" &amp; SUMPRODUCT((TRIM(SUBSTITUTE('AML.01.02'!$B$11:B1000,CHAR(160),""))&lt;&gt;"") * (TRIM(SUBSTITUTE('AML.01.02'!$E$11:E1000,CHAR(160),""))="")) &amp; ") rows with " &amp; $G66 &amp; "(s) as " &amp; $H66)</f>
        <v>OK</v>
      </c>
      <c r="J66" s="150" t="str" cm="1">
        <f t="array" aca="1" ref="J66" ca="1">IF(
    _xlfn.TEXTJOIN(CHAR(10), TRUE,
        IF(
            _xlfn._xlws.FILTER($I$2:$I$917, ($B$2:$B$917=B66)*($C$2:$C$917=C66))&lt;&gt;"OK",
            _xlfn._xlws.FILTER($I$2:$I$917, ($B$2:$B$917=B66)*($C$2:$C$917=C66)),
            ""
        )
    )="",
    "OK",
    _xlfn.TEXTJOIN(CHAR(10), TRUE,
        IF(
            _xlfn._xlws.FILTER($I$2:$I$917, ($B$2:$B$917=B66)*($C$2:$C$917=C66))&lt;&gt;"OK",
            _xlfn._xlws.FILTER($I$2:$I$917, ($B$2:$B$917=B66)*($C$2:$C$917=C66)),
            ""
        )
    )
)</f>
        <v>OK</v>
      </c>
      <c r="K66" s="150" t="s">
        <v>1547</v>
      </c>
    </row>
    <row r="67" spans="1:11">
      <c r="A67" s="152" t="str">
        <f>"AMLA_VR_" &amp; B67 &amp; "_" &amp; C67 &amp; "_" &amp; TEXT(COUNTIFS($B$2:B67, B67, $C$2:C67, C67), "00")</f>
        <v>AMLA_VR_AML.02.01_C0020_01</v>
      </c>
      <c r="B67" s="150" t="s">
        <v>156</v>
      </c>
      <c r="C67" s="150" t="s">
        <v>109</v>
      </c>
      <c r="D67" s="150" t="s">
        <v>1543</v>
      </c>
      <c r="E67" s="153" t="str" cm="1">
        <f t="array" aca="1" ref="E67" ca="1">IF(C67="", INDIRECT("'"&amp;B67&amp;"'!B3"), INDEX(INDIRECT("'"&amp;B67&amp;"'!5:5"), COLUMN(INDIRECT("'"&amp;B67&amp;"'!"&amp;D67))))</f>
        <v>Natural Persons</v>
      </c>
      <c r="F67" s="150" t="s">
        <v>1544</v>
      </c>
      <c r="G67" s="150" t="s">
        <v>1545</v>
      </c>
      <c r="H67" s="151" t="s">
        <v>1546</v>
      </c>
      <c r="I67" s="150" t="str">
        <f>IF('AML.02.01'!$C$11&lt;0, $G67 &amp; ": " &amp; $H67, "OK")</f>
        <v>OK</v>
      </c>
      <c r="J67" s="150" t="str" cm="1">
        <f t="array" ref="J67">IF(
    _xlfn.TEXTJOIN(CHAR(10), TRUE,
        IF(
            _xlfn._xlws.FILTER($I$2:$I$917, ($B$2:$B$917=B67)*($C$2:$C$917=C67))&lt;&gt;"OK",
            _xlfn._xlws.FILTER($I$2:$I$917, ($B$2:$B$917=B67)*($C$2:$C$917=C67)),
            ""
        )
    )="",
    "OK",
    _xlfn.TEXTJOIN(CHAR(10), TRUE,
        IF(
            _xlfn._xlws.FILTER($I$2:$I$917, ($B$2:$B$917=B67)*($C$2:$C$917=C67))&lt;&gt;"OK",
            _xlfn._xlws.FILTER($I$2:$I$917, ($B$2:$B$917=B67)*($C$2:$C$917=C67)),
            ""
        )
    )
)</f>
        <v>OK</v>
      </c>
      <c r="K67" s="150" t="s">
        <v>1547</v>
      </c>
    </row>
    <row r="68" spans="1:11">
      <c r="A68" s="152" t="str">
        <f>"AMLA_VR_" &amp; B68 &amp; "_" &amp; C68 &amp; "_" &amp; TEXT(COUNTIFS($B$2:B68, B68, $C$2:C68, C68), "00")</f>
        <v>AMLA_VR_AML.02.01_C0020_02</v>
      </c>
      <c r="B68" s="150" t="s">
        <v>156</v>
      </c>
      <c r="C68" s="150" t="s">
        <v>109</v>
      </c>
      <c r="D68" s="150" t="s">
        <v>1543</v>
      </c>
      <c r="E68" s="153" t="str" cm="1">
        <f t="array" aca="1" ref="E68" ca="1">IF(C68="", INDIRECT("'"&amp;B68&amp;"'!B3"), INDEX(INDIRECT("'"&amp;B68&amp;"'!5:5"), COLUMN(INDIRECT("'"&amp;B68&amp;"'!"&amp;D68))))</f>
        <v>Natural Persons</v>
      </c>
      <c r="F68" s="150" t="s">
        <v>1548</v>
      </c>
      <c r="G68" s="150" t="s">
        <v>1545</v>
      </c>
      <c r="H68" s="151" t="s">
        <v>1549</v>
      </c>
      <c r="I68" s="150" t="str">
        <f>IF(TRIM(SUBSTITUTE('AML.02.01'!$C$11&amp;"",CHAR(160),""))="","OK",IF(OR(NOT(ISNUMBER('AML.02.01'!$C$11)),IFERROR(INT('AML.02.01'!$C$11)&lt;&gt;'AML.02.01'!$C$11,TRUE)),$G68&amp;": "&amp;$H68,"OK"))</f>
        <v>OK</v>
      </c>
      <c r="J68" s="150" t="str" cm="1">
        <f t="array" ref="J68">IF(
    _xlfn.TEXTJOIN(CHAR(10), TRUE,
        IF(
            _xlfn._xlws.FILTER($I$2:$I$917, ($B$2:$B$917=B68)*($C$2:$C$917=C68))&lt;&gt;"OK",
            _xlfn._xlws.FILTER($I$2:$I$917, ($B$2:$B$917=B68)*($C$2:$C$917=C68)),
            ""
        )
    )="",
    "OK",
    _xlfn.TEXTJOIN(CHAR(10), TRUE,
        IF(
            _xlfn._xlws.FILTER($I$2:$I$917, ($B$2:$B$917=B68)*($C$2:$C$917=C68))&lt;&gt;"OK",
            _xlfn._xlws.FILTER($I$2:$I$917, ($B$2:$B$917=B68)*($C$2:$C$917=C68)),
            ""
        )
    )
)</f>
        <v>OK</v>
      </c>
      <c r="K68" s="150" t="s">
        <v>1547</v>
      </c>
    </row>
    <row r="69" spans="1:11">
      <c r="A69" s="152" t="str">
        <f>"AMLA_VR_" &amp; B69 &amp; "_" &amp; C69 &amp; "_" &amp; TEXT(COUNTIFS($B$2:B69, B69, $C$2:C69, C69), "00")</f>
        <v>AMLA_VR_AML.02.01_C0030_01</v>
      </c>
      <c r="B69" s="150" t="s">
        <v>156</v>
      </c>
      <c r="C69" s="150" t="s">
        <v>110</v>
      </c>
      <c r="D69" s="150" t="s">
        <v>1560</v>
      </c>
      <c r="E69" s="153" t="str" cm="1">
        <f t="array" aca="1" ref="E69" ca="1">IF(C69="", INDIRECT("'"&amp;B69&amp;"'!B3"), INDEX(INDIRECT("'"&amp;B69&amp;"'!5:5"), COLUMN(INDIRECT("'"&amp;B69&amp;"'!"&amp;D69))))</f>
        <v>Legal Entities</v>
      </c>
      <c r="F69" s="150" t="s">
        <v>1544</v>
      </c>
      <c r="G69" s="150" t="s">
        <v>1545</v>
      </c>
      <c r="H69" s="151" t="s">
        <v>1616</v>
      </c>
      <c r="I69" s="150" t="str">
        <f>IF('AML.02.01'!$D$11&lt;0, $G69 &amp; ": " &amp; $H69, "OK")</f>
        <v>OK</v>
      </c>
      <c r="J69" s="150" t="str" cm="1">
        <f t="array" ref="J69">IF(
    _xlfn.TEXTJOIN(CHAR(10), TRUE,
        IF(
            _xlfn._xlws.FILTER($I$2:$I$917, ($B$2:$B$917=B69)*($C$2:$C$917=C69))&lt;&gt;"OK",
            _xlfn._xlws.FILTER($I$2:$I$917, ($B$2:$B$917=B69)*($C$2:$C$917=C69)),
            ""
        )
    )="",
    "OK",
    _xlfn.TEXTJOIN(CHAR(10), TRUE,
        IF(
            _xlfn._xlws.FILTER($I$2:$I$917, ($B$2:$B$917=B69)*($C$2:$C$917=C69))&lt;&gt;"OK",
            _xlfn._xlws.FILTER($I$2:$I$917, ($B$2:$B$917=B69)*($C$2:$C$917=C69)),
            ""
        )
    )
)</f>
        <v>OK</v>
      </c>
      <c r="K69" s="150" t="s">
        <v>1547</v>
      </c>
    </row>
    <row r="70" spans="1:11">
      <c r="A70" s="152" t="str">
        <f>"AMLA_VR_" &amp; B70 &amp; "_" &amp; C70 &amp; "_" &amp; TEXT(COUNTIFS($B$2:B70, B70, $C$2:C70, C70), "00")</f>
        <v>AMLA_VR_AML.02.01_C0030_02</v>
      </c>
      <c r="B70" s="150" t="s">
        <v>156</v>
      </c>
      <c r="C70" s="150" t="s">
        <v>110</v>
      </c>
      <c r="D70" s="150" t="s">
        <v>1560</v>
      </c>
      <c r="E70" s="153" t="str" cm="1">
        <f t="array" aca="1" ref="E70" ca="1">IF(C70="", INDIRECT("'"&amp;B70&amp;"'!B3"), INDEX(INDIRECT("'"&amp;B70&amp;"'!5:5"), COLUMN(INDIRECT("'"&amp;B70&amp;"'!"&amp;D70))))</f>
        <v>Legal Entities</v>
      </c>
      <c r="F70" s="150" t="s">
        <v>1548</v>
      </c>
      <c r="G70" s="150" t="s">
        <v>1545</v>
      </c>
      <c r="H70" s="151" t="s">
        <v>1549</v>
      </c>
      <c r="I70" s="150" t="str">
        <f>IF(TRIM(SUBSTITUTE('AML.02.01'!$D$11&amp;"",CHAR(160),""))="","OK",IF(OR(NOT(ISNUMBER('AML.02.01'!$D$11)),IFERROR(INT('AML.02.01'!$D$11)&lt;&gt;'AML.02.01'!$D$11,TRUE)),$G70&amp;": "&amp;$H70,"OK"))</f>
        <v>OK</v>
      </c>
      <c r="J70" s="150" t="str" cm="1">
        <f t="array" ref="J70">IF(
    _xlfn.TEXTJOIN(CHAR(10), TRUE,
        IF(
            _xlfn._xlws.FILTER($I$2:$I$917, ($B$2:$B$917=B70)*($C$2:$C$917=C70))&lt;&gt;"OK",
            _xlfn._xlws.FILTER($I$2:$I$917, ($B$2:$B$917=B70)*($C$2:$C$917=C70)),
            ""
        )
    )="",
    "OK",
    _xlfn.TEXTJOIN(CHAR(10), TRUE,
        IF(
            _xlfn._xlws.FILTER($I$2:$I$917, ($B$2:$B$917=B70)*($C$2:$C$917=C70))&lt;&gt;"OK",
            _xlfn._xlws.FILTER($I$2:$I$917, ($B$2:$B$917=B70)*($C$2:$C$917=C70)),
            ""
        )
    )
)</f>
        <v>OK</v>
      </c>
      <c r="K70" s="150" t="s">
        <v>1547</v>
      </c>
    </row>
    <row r="71" spans="1:11">
      <c r="A71" s="152" t="str">
        <f>"AMLA_VR_" &amp; B71 &amp; "_" &amp; C71 &amp; "_" &amp; TEXT(COUNTIFS($B$2:B71, B71, $C$2:C71, C71), "00")</f>
        <v>AMLA_VR_AML.02.01_C0040_01</v>
      </c>
      <c r="B71" s="150" t="s">
        <v>156</v>
      </c>
      <c r="C71" s="150" t="s">
        <v>111</v>
      </c>
      <c r="D71" s="150" t="s">
        <v>1562</v>
      </c>
      <c r="E71" s="153" t="str" cm="1">
        <f t="array" aca="1" ref="E71" ca="1">IF(C71="", INDIRECT("'"&amp;B71&amp;"'!B3"), INDEX(INDIRECT("'"&amp;B71&amp;"'!5:5"), COLUMN(INDIRECT("'"&amp;B71&amp;"'!"&amp;D71))))</f>
        <v>Natural Persons - PEPs, Family Members or Close Associates</v>
      </c>
      <c r="F71" s="150" t="s">
        <v>1544</v>
      </c>
      <c r="G71" s="150" t="s">
        <v>1545</v>
      </c>
      <c r="H71" s="151" t="s">
        <v>1617</v>
      </c>
      <c r="I71" s="150" t="str">
        <f>IF('AML.02.01'!$E$11&lt;0, $G71 &amp; ": " &amp; $H71, "OK")</f>
        <v>OK</v>
      </c>
      <c r="J71" s="150" t="str" cm="1">
        <f t="array" aca="1" ref="J71" ca="1">IF(
    _xlfn.TEXTJOIN(CHAR(10), TRUE,
        IF(
            _xlfn._xlws.FILTER($I$2:$I$917, ($B$2:$B$917=B71)*($C$2:$C$917=C71))&lt;&gt;"OK",
            _xlfn._xlws.FILTER($I$2:$I$917, ($B$2:$B$917=B71)*($C$2:$C$917=C71)),
            ""
        )
    )="",
    "OK",
    _xlfn.TEXTJOIN(CHAR(10), TRUE,
        IF(
            _xlfn._xlws.FILTER($I$2:$I$917, ($B$2:$B$917=B71)*($C$2:$C$917=C71))&lt;&gt;"OK",
            _xlfn._xlws.FILTER($I$2:$I$917, ($B$2:$B$917=B71)*($C$2:$C$917=C71)),
            ""
        )
    )
)</f>
        <v>OK</v>
      </c>
      <c r="K71" s="150" t="s">
        <v>1547</v>
      </c>
    </row>
    <row r="72" spans="1:11">
      <c r="A72" s="152" t="str">
        <f>"AMLA_VR_" &amp; B72 &amp; "_" &amp; C72 &amp; "_" &amp; TEXT(COUNTIFS($B$2:B72, B72, $C$2:C72, C72), "00")</f>
        <v>AMLA_VR_AML.02.01_C0040_02</v>
      </c>
      <c r="B72" s="150" t="s">
        <v>156</v>
      </c>
      <c r="C72" s="150" t="s">
        <v>111</v>
      </c>
      <c r="D72" s="150" t="s">
        <v>1562</v>
      </c>
      <c r="E72" s="153" t="str" cm="1">
        <f t="array" aca="1" ref="E72" ca="1">IF(C72="", INDIRECT("'"&amp;B72&amp;"'!B3"), INDEX(INDIRECT("'"&amp;B72&amp;"'!5:5"), COLUMN(INDIRECT("'"&amp;B72&amp;"'!"&amp;D72))))</f>
        <v>Natural Persons - PEPs, Family Members or Close Associates</v>
      </c>
      <c r="F72" s="150" t="s">
        <v>1548</v>
      </c>
      <c r="G72" s="150" t="s">
        <v>1545</v>
      </c>
      <c r="H72" s="151" t="s">
        <v>1549</v>
      </c>
      <c r="I72" s="150" t="str">
        <f>IF(TRIM(SUBSTITUTE('AML.02.01'!$E$11&amp;"",CHAR(160),""))="","OK",IF(OR(NOT(ISNUMBER('AML.02.01'!$E$11)),IFERROR(INT('AML.02.01'!$E$11)&lt;&gt;'AML.02.01'!$E$11,TRUE)),$G72&amp;": "&amp;$H72,"OK"))</f>
        <v>OK</v>
      </c>
      <c r="J72" s="150" t="str" cm="1">
        <f t="array" aca="1" ref="J72" ca="1">IF(
    _xlfn.TEXTJOIN(CHAR(10), TRUE,
        IF(
            _xlfn._xlws.FILTER($I$2:$I$917, ($B$2:$B$917=B72)*($C$2:$C$917=C72))&lt;&gt;"OK",
            _xlfn._xlws.FILTER($I$2:$I$917, ($B$2:$B$917=B72)*($C$2:$C$917=C72)),
            ""
        )
    )="",
    "OK",
    _xlfn.TEXTJOIN(CHAR(10), TRUE,
        IF(
            _xlfn._xlws.FILTER($I$2:$I$917, ($B$2:$B$917=B72)*($C$2:$C$917=C72))&lt;&gt;"OK",
            _xlfn._xlws.FILTER($I$2:$I$917, ($B$2:$B$917=B72)*($C$2:$C$917=C72)),
            ""
        )
    )
)</f>
        <v>OK</v>
      </c>
      <c r="K72" s="150" t="s">
        <v>1547</v>
      </c>
    </row>
    <row r="73" spans="1:11">
      <c r="A73" s="152" t="str">
        <f>"AMLA_VR_" &amp; B73 &amp; "_" &amp; C73 &amp; "_" &amp; TEXT(COUNTIFS($B$2:B73, B73, $C$2:C73, C73), "00")</f>
        <v>AMLA_VR_AML.02.01_C0050_01</v>
      </c>
      <c r="B73" s="150" t="s">
        <v>156</v>
      </c>
      <c r="C73" s="150" t="s">
        <v>112</v>
      </c>
      <c r="D73" s="150" t="s">
        <v>1563</v>
      </c>
      <c r="E73" s="153" t="str" cm="1">
        <f t="array" aca="1" ref="E73" ca="1">IF(C73="", INDIRECT("'"&amp;B73&amp;"'!B3"), INDEX(INDIRECT("'"&amp;B73&amp;"'!5:5"), COLUMN(INDIRECT("'"&amp;B73&amp;"'!"&amp;D73))))</f>
        <v>Legal Entities – PEPs, Family Members or Close Associates as BOs</v>
      </c>
      <c r="F73" s="150" t="s">
        <v>1544</v>
      </c>
      <c r="G73" s="150" t="s">
        <v>1545</v>
      </c>
      <c r="H73" s="151" t="s">
        <v>1618</v>
      </c>
      <c r="I73" s="150" t="str">
        <f>IF('AML.02.01'!$F$11&lt;0, $G73 &amp; ": " &amp; $H73, "OK")</f>
        <v>OK</v>
      </c>
      <c r="J73" s="150" t="str" cm="1">
        <f t="array" aca="1" ref="J73" ca="1">IF(
    _xlfn.TEXTJOIN(CHAR(10), TRUE,
        IF(
            _xlfn._xlws.FILTER($I$2:$I$917, ($B$2:$B$917=B73)*($C$2:$C$917=C73))&lt;&gt;"OK",
            _xlfn._xlws.FILTER($I$2:$I$917, ($B$2:$B$917=B73)*($C$2:$C$917=C73)),
            ""
        )
    )="",
    "OK",
    _xlfn.TEXTJOIN(CHAR(10), TRUE,
        IF(
            _xlfn._xlws.FILTER($I$2:$I$917, ($B$2:$B$917=B73)*($C$2:$C$917=C73))&lt;&gt;"OK",
            _xlfn._xlws.FILTER($I$2:$I$917, ($B$2:$B$917=B73)*($C$2:$C$917=C73)),
            ""
        )
    )
)</f>
        <v>OK</v>
      </c>
      <c r="K73" s="150" t="s">
        <v>1547</v>
      </c>
    </row>
    <row r="74" spans="1:11">
      <c r="A74" s="152" t="str">
        <f>"AMLA_VR_" &amp; B74 &amp; "_" &amp; C74 &amp; "_" &amp; TEXT(COUNTIFS($B$2:B74, B74, $C$2:C74, C74), "00")</f>
        <v>AMLA_VR_AML.02.01_C0050_02</v>
      </c>
      <c r="B74" s="150" t="s">
        <v>156</v>
      </c>
      <c r="C74" s="150" t="s">
        <v>112</v>
      </c>
      <c r="D74" s="150" t="s">
        <v>1563</v>
      </c>
      <c r="E74" s="153" t="str" cm="1">
        <f t="array" aca="1" ref="E74" ca="1">IF(C74="", INDIRECT("'"&amp;B74&amp;"'!B3"), INDEX(INDIRECT("'"&amp;B74&amp;"'!5:5"), COLUMN(INDIRECT("'"&amp;B74&amp;"'!"&amp;D74))))</f>
        <v>Legal Entities – PEPs, Family Members or Close Associates as BOs</v>
      </c>
      <c r="F74" s="150" t="s">
        <v>1548</v>
      </c>
      <c r="G74" s="150" t="s">
        <v>1545</v>
      </c>
      <c r="H74" s="151" t="s">
        <v>1549</v>
      </c>
      <c r="I74" s="150" t="str">
        <f>IF(TRIM(SUBSTITUTE('AML.02.01'!$F$11&amp;"",CHAR(160),""))="","OK",IF(OR(NOT(ISNUMBER('AML.02.01'!$F$11)),IFERROR(INT('AML.02.01'!$F$11)&lt;&gt;'AML.02.01'!$F$11,TRUE)),$G74&amp;": "&amp;$H74,"OK"))</f>
        <v>OK</v>
      </c>
      <c r="J74" s="150" t="str" cm="1">
        <f t="array" aca="1" ref="J74" ca="1">IF(
    _xlfn.TEXTJOIN(CHAR(10), TRUE,
        IF(
            _xlfn._xlws.FILTER($I$2:$I$917, ($B$2:$B$917=B74)*($C$2:$C$917=C74))&lt;&gt;"OK",
            _xlfn._xlws.FILTER($I$2:$I$917, ($B$2:$B$917=B74)*($C$2:$C$917=C74)),
            ""
        )
    )="",
    "OK",
    _xlfn.TEXTJOIN(CHAR(10), TRUE,
        IF(
            _xlfn._xlws.FILTER($I$2:$I$917, ($B$2:$B$917=B74)*($C$2:$C$917=C74))&lt;&gt;"OK",
            _xlfn._xlws.FILTER($I$2:$I$917, ($B$2:$B$917=B74)*($C$2:$C$917=C74)),
            ""
        )
    )
)</f>
        <v>OK</v>
      </c>
      <c r="K74" s="150" t="s">
        <v>1547</v>
      </c>
    </row>
    <row r="75" spans="1:11">
      <c r="A75" s="152" t="str">
        <f>"AMLA_VR_" &amp; B75 &amp; "_" &amp; C75 &amp; "_" &amp; TEXT(COUNTIFS($B$2:B75, B75, $C$2:C75, C75), "00")</f>
        <v>AMLA_VR_AML.02.01_C0060_01</v>
      </c>
      <c r="B75" s="150" t="s">
        <v>156</v>
      </c>
      <c r="C75" s="150" t="s">
        <v>113</v>
      </c>
      <c r="D75" s="150" t="s">
        <v>1565</v>
      </c>
      <c r="E75" s="153" t="str" cm="1">
        <f t="array" aca="1" ref="E75" ca="1">IF(C75="", INDIRECT("'"&amp;B75&amp;"'!B3"), INDEX(INDIRECT("'"&amp;B75&amp;"'!5:5"), COLUMN(INDIRECT("'"&amp;B75&amp;"'!"&amp;D75))))</f>
        <v>Active Customers</v>
      </c>
      <c r="F75" s="150" t="s">
        <v>1544</v>
      </c>
      <c r="G75" s="150" t="s">
        <v>1545</v>
      </c>
      <c r="H75" s="151" t="s">
        <v>1619</v>
      </c>
      <c r="I75" s="150" t="str">
        <f>IF('AML.02.01'!$G$11&lt;0, $G75 &amp; ": " &amp; $H75, "OK")</f>
        <v>OK</v>
      </c>
      <c r="J75" s="150" t="str" cm="1">
        <f t="array" ref="J75">IF(
    _xlfn.TEXTJOIN(CHAR(10), TRUE,
        IF(
            _xlfn._xlws.FILTER($I$2:$I$917, ($B$2:$B$917=B75)*($C$2:$C$917=C75))&lt;&gt;"OK",
            _xlfn._xlws.FILTER($I$2:$I$917, ($B$2:$B$917=B75)*($C$2:$C$917=C75)),
            ""
        )
    )="",
    "OK",
    _xlfn.TEXTJOIN(CHAR(10), TRUE,
        IF(
            _xlfn._xlws.FILTER($I$2:$I$917, ($B$2:$B$917=B75)*($C$2:$C$917=C75))&lt;&gt;"OK",
            _xlfn._xlws.FILTER($I$2:$I$917, ($B$2:$B$917=B75)*($C$2:$C$917=C75)),
            ""
        )
    )
)</f>
        <v>OK</v>
      </c>
      <c r="K75" s="150" t="s">
        <v>1547</v>
      </c>
    </row>
    <row r="76" spans="1:11">
      <c r="A76" s="152" t="str">
        <f>"AMLA_VR_" &amp; B76 &amp; "_" &amp; C76 &amp; "_" &amp; TEXT(COUNTIFS($B$2:B76, B76, $C$2:C76, C76), "00")</f>
        <v>AMLA_VR_AML.02.01_C0060_02</v>
      </c>
      <c r="B76" s="150" t="s">
        <v>156</v>
      </c>
      <c r="C76" s="150" t="s">
        <v>113</v>
      </c>
      <c r="D76" s="150" t="s">
        <v>1565</v>
      </c>
      <c r="E76" s="153" t="str" cm="1">
        <f t="array" aca="1" ref="E76" ca="1">IF(C76="", INDIRECT("'"&amp;B76&amp;"'!B3"), INDEX(INDIRECT("'"&amp;B76&amp;"'!5:5"), COLUMN(INDIRECT("'"&amp;B76&amp;"'!"&amp;D76))))</f>
        <v>Active Customers</v>
      </c>
      <c r="F76" s="150" t="s">
        <v>1548</v>
      </c>
      <c r="G76" s="150" t="s">
        <v>1545</v>
      </c>
      <c r="H76" s="151" t="s">
        <v>1549</v>
      </c>
      <c r="I76" s="150" t="str">
        <f>IF(TRIM(SUBSTITUTE('AML.02.01'!$G$11&amp;"",CHAR(160),""))="","OK",IF(OR(NOT(ISNUMBER('AML.02.01'!$G$11)),IFERROR(INT('AML.02.01'!$G$11)&lt;&gt;'AML.02.01'!$G$11,TRUE)),$G76&amp;": "&amp;$H76,"OK"))</f>
        <v>OK</v>
      </c>
      <c r="J76" s="150" t="str" cm="1">
        <f t="array" ref="J76">IF(
    _xlfn.TEXTJOIN(CHAR(10), TRUE,
        IF(
            _xlfn._xlws.FILTER($I$2:$I$917, ($B$2:$B$917=B76)*($C$2:$C$917=C76))&lt;&gt;"OK",
            _xlfn._xlws.FILTER($I$2:$I$917, ($B$2:$B$917=B76)*($C$2:$C$917=C76)),
            ""
        )
    )="",
    "OK",
    _xlfn.TEXTJOIN(CHAR(10), TRUE,
        IF(
            _xlfn._xlws.FILTER($I$2:$I$917, ($B$2:$B$917=B76)*($C$2:$C$917=C76))&lt;&gt;"OK",
            _xlfn._xlws.FILTER($I$2:$I$917, ($B$2:$B$917=B76)*($C$2:$C$917=C76)),
            ""
        )
    )
)</f>
        <v>OK</v>
      </c>
      <c r="K76" s="150" t="s">
        <v>1547</v>
      </c>
    </row>
    <row r="77" spans="1:11">
      <c r="A77" s="152" t="str">
        <f>"AMLA_VR_" &amp; B77 &amp; "_" &amp; C77 &amp; "_" &amp; TEXT(COUNTIFS($B$2:B77, B77, $C$2:C77, C77), "00")</f>
        <v>AMLA_VR_AML.02.01_C0070_01</v>
      </c>
      <c r="B77" s="150" t="s">
        <v>156</v>
      </c>
      <c r="C77" s="150" t="s">
        <v>114</v>
      </c>
      <c r="D77" s="150" t="s">
        <v>1567</v>
      </c>
      <c r="E77" s="153" t="str" cm="1">
        <f t="array" aca="1" ref="E77" ca="1">IF(C77="", INDIRECT("'"&amp;B77&amp;"'!B3"), INDEX(INDIRECT("'"&amp;B77&amp;"'!5:5"), COLUMN(INDIRECT("'"&amp;B77&amp;"'!"&amp;D77))))</f>
        <v>New Customers</v>
      </c>
      <c r="F77" s="150" t="s">
        <v>1544</v>
      </c>
      <c r="G77" s="150" t="s">
        <v>1545</v>
      </c>
      <c r="H77" s="151" t="s">
        <v>1620</v>
      </c>
      <c r="I77" s="150" t="str">
        <f>IF('AML.02.01'!$H$11&lt;0, $G77 &amp; ": " &amp; $H77, "OK")</f>
        <v>OK</v>
      </c>
      <c r="J77" s="150" t="str" cm="1">
        <f t="array" ref="J77">IF(
    _xlfn.TEXTJOIN(CHAR(10), TRUE,
        IF(
            _xlfn._xlws.FILTER($I$2:$I$917, ($B$2:$B$917=B77)*($C$2:$C$917=C77))&lt;&gt;"OK",
            _xlfn._xlws.FILTER($I$2:$I$917, ($B$2:$B$917=B77)*($C$2:$C$917=C77)),
            ""
        )
    )="",
    "OK",
    _xlfn.TEXTJOIN(CHAR(10), TRUE,
        IF(
            _xlfn._xlws.FILTER($I$2:$I$917, ($B$2:$B$917=B77)*($C$2:$C$917=C77))&lt;&gt;"OK",
            _xlfn._xlws.FILTER($I$2:$I$917, ($B$2:$B$917=B77)*($C$2:$C$917=C77)),
            ""
        )
    )
)</f>
        <v>OK</v>
      </c>
      <c r="K77" s="150" t="s">
        <v>1547</v>
      </c>
    </row>
    <row r="78" spans="1:11">
      <c r="A78" s="152" t="str">
        <f>"AMLA_VR_" &amp; B78 &amp; "_" &amp; C78 &amp; "_" &amp; TEXT(COUNTIFS($B$2:B78, B78, $C$2:C78, C78), "00")</f>
        <v>AMLA_VR_AML.02.01_C0070_02</v>
      </c>
      <c r="B78" s="150" t="s">
        <v>156</v>
      </c>
      <c r="C78" s="150" t="s">
        <v>114</v>
      </c>
      <c r="D78" s="150" t="s">
        <v>1567</v>
      </c>
      <c r="E78" s="153" t="str" cm="1">
        <f t="array" aca="1" ref="E78" ca="1">IF(C78="", INDIRECT("'"&amp;B78&amp;"'!B3"), INDEX(INDIRECT("'"&amp;B78&amp;"'!5:5"), COLUMN(INDIRECT("'"&amp;B78&amp;"'!"&amp;D78))))</f>
        <v>New Customers</v>
      </c>
      <c r="F78" s="150" t="s">
        <v>1548</v>
      </c>
      <c r="G78" s="150" t="s">
        <v>1545</v>
      </c>
      <c r="H78" s="151" t="s">
        <v>1549</v>
      </c>
      <c r="I78" s="150" t="str">
        <f>IF(TRIM(SUBSTITUTE('AML.02.01'!$H$11&amp;"",CHAR(160),""))="","OK",IF(OR(NOT(ISNUMBER('AML.02.01'!$H$11)),IFERROR(INT('AML.02.01'!$H$11)&lt;&gt;'AML.02.01'!$H$11,TRUE)),$G78&amp;": "&amp;$H78,"OK"))</f>
        <v>OK</v>
      </c>
      <c r="J78" s="150" t="str" cm="1">
        <f t="array" ref="J78">IF(
    _xlfn.TEXTJOIN(CHAR(10), TRUE,
        IF(
            _xlfn._xlws.FILTER($I$2:$I$917, ($B$2:$B$917=B78)*($C$2:$C$917=C78))&lt;&gt;"OK",
            _xlfn._xlws.FILTER($I$2:$I$917, ($B$2:$B$917=B78)*($C$2:$C$917=C78)),
            ""
        )
    )="",
    "OK",
    _xlfn.TEXTJOIN(CHAR(10), TRUE,
        IF(
            _xlfn._xlws.FILTER($I$2:$I$917, ($B$2:$B$917=B78)*($C$2:$C$917=C78))&lt;&gt;"OK",
            _xlfn._xlws.FILTER($I$2:$I$917, ($B$2:$B$917=B78)*($C$2:$C$917=C78)),
            ""
        )
    )
)</f>
        <v>OK</v>
      </c>
      <c r="K78" s="150" t="s">
        <v>1547</v>
      </c>
    </row>
    <row r="79" spans="1:11">
      <c r="A79" s="152" t="str">
        <f>"AMLA_VR_" &amp; B79 &amp; "_" &amp; C79 &amp; "_" &amp; TEXT(COUNTIFS($B$2:B79, B79, $C$2:C79, C79), "00")</f>
        <v>AMLA_VR_AML.02.01_C0080_01</v>
      </c>
      <c r="B79" s="150" t="s">
        <v>156</v>
      </c>
      <c r="C79" s="150" t="s">
        <v>115</v>
      </c>
      <c r="D79" s="150" t="s">
        <v>1569</v>
      </c>
      <c r="E79" s="153" t="str" cm="1">
        <f t="array" aca="1" ref="E79" ca="1">IF(C79="", INDIRECT("'"&amp;B79&amp;"'!B3"), INDEX(INDIRECT("'"&amp;B79&amp;"'!5:5"), COLUMN(INDIRECT("'"&amp;B79&amp;"'!"&amp;D79))))</f>
        <v>New Customers - Remote Onboarding</v>
      </c>
      <c r="F79" s="150" t="s">
        <v>1544</v>
      </c>
      <c r="G79" s="150" t="s">
        <v>1545</v>
      </c>
      <c r="H79" s="151" t="s">
        <v>1621</v>
      </c>
      <c r="I79" s="150" t="str">
        <f>IF('AML.02.01'!$I$11&lt;0, $G79 &amp; ": " &amp; $H79, "OK")</f>
        <v>OK</v>
      </c>
      <c r="J79" s="150" t="str" cm="1">
        <f t="array" aca="1" ref="J79" ca="1">IF(
    _xlfn.TEXTJOIN(CHAR(10), TRUE,
        IF(
            _xlfn._xlws.FILTER($I$2:$I$917, ($B$2:$B$917=B79)*($C$2:$C$917=C79))&lt;&gt;"OK",
            _xlfn._xlws.FILTER($I$2:$I$917, ($B$2:$B$917=B79)*($C$2:$C$917=C79)),
            ""
        )
    )="",
    "OK",
    _xlfn.TEXTJOIN(CHAR(10), TRUE,
        IF(
            _xlfn._xlws.FILTER($I$2:$I$917, ($B$2:$B$917=B79)*($C$2:$C$917=C79))&lt;&gt;"OK",
            _xlfn._xlws.FILTER($I$2:$I$917, ($B$2:$B$917=B79)*($C$2:$C$917=C79)),
            ""
        )
    )
)</f>
        <v>OK</v>
      </c>
      <c r="K79" s="150" t="s">
        <v>1547</v>
      </c>
    </row>
    <row r="80" spans="1:11">
      <c r="A80" s="152" t="str">
        <f>"AMLA_VR_" &amp; B80 &amp; "_" &amp; C80 &amp; "_" &amp; TEXT(COUNTIFS($B$2:B80, B80, $C$2:C80, C80), "00")</f>
        <v>AMLA_VR_AML.02.01_C0080_02</v>
      </c>
      <c r="B80" s="150" t="s">
        <v>156</v>
      </c>
      <c r="C80" s="150" t="s">
        <v>115</v>
      </c>
      <c r="D80" s="150" t="s">
        <v>1569</v>
      </c>
      <c r="E80" s="153" t="str" cm="1">
        <f t="array" aca="1" ref="E80" ca="1">IF(C80="", INDIRECT("'"&amp;B80&amp;"'!B3"), INDEX(INDIRECT("'"&amp;B80&amp;"'!5:5"), COLUMN(INDIRECT("'"&amp;B80&amp;"'!"&amp;D80))))</f>
        <v>New Customers - Remote Onboarding</v>
      </c>
      <c r="F80" s="150" t="s">
        <v>1548</v>
      </c>
      <c r="G80" s="150" t="s">
        <v>1545</v>
      </c>
      <c r="H80" s="151" t="s">
        <v>1549</v>
      </c>
      <c r="I80" s="150" t="str">
        <f>IF(TRIM(SUBSTITUTE('AML.02.01'!$I$11&amp;"",CHAR(160),""))="","OK",IF(OR(NOT(ISNUMBER('AML.02.01'!$I$11)),IFERROR(INT('AML.02.01'!$I$11)&lt;&gt;'AML.02.01'!$I$11,TRUE)),$G80&amp;": "&amp;$H80,"OK"))</f>
        <v>OK</v>
      </c>
      <c r="J80" s="150" t="str" cm="1">
        <f t="array" aca="1" ref="J80" ca="1">IF(
    _xlfn.TEXTJOIN(CHAR(10), TRUE,
        IF(
            _xlfn._xlws.FILTER($I$2:$I$917, ($B$2:$B$917=B80)*($C$2:$C$917=C80))&lt;&gt;"OK",
            _xlfn._xlws.FILTER($I$2:$I$917, ($B$2:$B$917=B80)*($C$2:$C$917=C80)),
            ""
        )
    )="",
    "OK",
    _xlfn.TEXTJOIN(CHAR(10), TRUE,
        IF(
            _xlfn._xlws.FILTER($I$2:$I$917, ($B$2:$B$917=B80)*($C$2:$C$917=C80))&lt;&gt;"OK",
            _xlfn._xlws.FILTER($I$2:$I$917, ($B$2:$B$917=B80)*($C$2:$C$917=C80)),
            ""
        )
    )
)</f>
        <v>OK</v>
      </c>
      <c r="K80" s="150" t="s">
        <v>1547</v>
      </c>
    </row>
    <row r="81" spans="1:11">
      <c r="A81" s="152" t="str">
        <f>"AMLA_VR_" &amp; B81 &amp; "_" &amp; C81 &amp; "_" &amp; TEXT(COUNTIFS($B$2:B81, B81, $C$2:C81, C81), "00")</f>
        <v>AMLA_VR_AML.02.01_C0090_01</v>
      </c>
      <c r="B81" s="150" t="s">
        <v>156</v>
      </c>
      <c r="C81" s="150" t="s">
        <v>116</v>
      </c>
      <c r="D81" s="150" t="s">
        <v>1552</v>
      </c>
      <c r="E81" s="153" t="str" cm="1">
        <f t="array" aca="1" ref="E81" ca="1">IF(C81="", INDIRECT("'"&amp;B81&amp;"'!B3"), INDEX(INDIRECT("'"&amp;B81&amp;"'!5:5"), COLUMN(INDIRECT("'"&amp;B81&amp;"'!"&amp;D81))))</f>
        <v>New Customers - Third Party Onboarding</v>
      </c>
      <c r="F81" s="150" t="s">
        <v>1544</v>
      </c>
      <c r="G81" s="150" t="s">
        <v>1545</v>
      </c>
      <c r="H81" s="151" t="s">
        <v>1622</v>
      </c>
      <c r="I81" s="150" t="str">
        <f>IF('AML.02.01'!$J$11&lt;0, $G81 &amp; ": " &amp; $H81, "OK")</f>
        <v>OK</v>
      </c>
      <c r="J81" s="150" t="str" cm="1">
        <f t="array" aca="1" ref="J81" ca="1">IF(
    _xlfn.TEXTJOIN(CHAR(10), TRUE,
        IF(
            _xlfn._xlws.FILTER($I$2:$I$917, ($B$2:$B$917=B81)*($C$2:$C$917=C81))&lt;&gt;"OK",
            _xlfn._xlws.FILTER($I$2:$I$917, ($B$2:$B$917=B81)*($C$2:$C$917=C81)),
            ""
        )
    )="",
    "OK",
    _xlfn.TEXTJOIN(CHAR(10), TRUE,
        IF(
            _xlfn._xlws.FILTER($I$2:$I$917, ($B$2:$B$917=B81)*($C$2:$C$917=C81))&lt;&gt;"OK",
            _xlfn._xlws.FILTER($I$2:$I$917, ($B$2:$B$917=B81)*($C$2:$C$917=C81)),
            ""
        )
    )
)</f>
        <v>OK</v>
      </c>
      <c r="K81" s="150" t="s">
        <v>1547</v>
      </c>
    </row>
    <row r="82" spans="1:11">
      <c r="A82" s="152" t="str">
        <f>"AMLA_VR_" &amp; B82 &amp; "_" &amp; C82 &amp; "_" &amp; TEXT(COUNTIFS($B$2:B82, B82, $C$2:C82, C82), "00")</f>
        <v>AMLA_VR_AML.02.01_C0090_02</v>
      </c>
      <c r="B82" s="150" t="s">
        <v>156</v>
      </c>
      <c r="C82" s="150" t="s">
        <v>116</v>
      </c>
      <c r="D82" s="150" t="s">
        <v>1552</v>
      </c>
      <c r="E82" s="153" t="str" cm="1">
        <f t="array" aca="1" ref="E82" ca="1">IF(C82="", INDIRECT("'"&amp;B82&amp;"'!B3"), INDEX(INDIRECT("'"&amp;B82&amp;"'!5:5"), COLUMN(INDIRECT("'"&amp;B82&amp;"'!"&amp;D82))))</f>
        <v>New Customers - Third Party Onboarding</v>
      </c>
      <c r="F82" s="150" t="s">
        <v>1548</v>
      </c>
      <c r="G82" s="150" t="s">
        <v>1545</v>
      </c>
      <c r="H82" s="151" t="s">
        <v>1549</v>
      </c>
      <c r="I82" s="150" t="str">
        <f>IF(TRIM(SUBSTITUTE('AML.02.01'!$J$11&amp;"",CHAR(160),""))="","OK",IF(OR(NOT(ISNUMBER('AML.02.01'!$J$11)),IFERROR(INT('AML.02.01'!$J$11)&lt;&gt;'AML.02.01'!$J11,TRUE)),$G82&amp;": "&amp;$H82,"OK"))</f>
        <v>OK</v>
      </c>
      <c r="J82" s="150" t="str" cm="1">
        <f t="array" aca="1" ref="J82" ca="1">IF(
    _xlfn.TEXTJOIN(CHAR(10), TRUE,
        IF(
            _xlfn._xlws.FILTER($I$2:$I$917, ($B$2:$B$917=B82)*($C$2:$C$917=C82))&lt;&gt;"OK",
            _xlfn._xlws.FILTER($I$2:$I$917, ($B$2:$B$917=B82)*($C$2:$C$917=C82)),
            ""
        )
    )="",
    "OK",
    _xlfn.TEXTJOIN(CHAR(10), TRUE,
        IF(
            _xlfn._xlws.FILTER($I$2:$I$917, ($B$2:$B$917=B82)*($C$2:$C$917=C82))&lt;&gt;"OK",
            _xlfn._xlws.FILTER($I$2:$I$917, ($B$2:$B$917=B82)*($C$2:$C$917=C82)),
            ""
        )
    )
)</f>
        <v>OK</v>
      </c>
      <c r="K82" s="150" t="s">
        <v>1547</v>
      </c>
    </row>
    <row r="83" spans="1:11">
      <c r="A83" s="152" t="str">
        <f>"AMLA_VR_" &amp; B83 &amp; "_" &amp; C83 &amp; "_" &amp; TEXT(COUNTIFS($B$2:B83, B83, $C$2:C83, C83), "00")</f>
        <v>AMLA_VR_AML.02.01_C0100_01</v>
      </c>
      <c r="B83" s="150" t="s">
        <v>156</v>
      </c>
      <c r="C83" s="150" t="s">
        <v>117</v>
      </c>
      <c r="D83" s="150" t="s">
        <v>1571</v>
      </c>
      <c r="E83" s="153" t="str" cm="1">
        <f t="array" aca="1" ref="E83" ca="1">IF(C83="", INDIRECT("'"&amp;B83&amp;"'!B3"), INDEX(INDIRECT("'"&amp;B83&amp;"'!5:5"), COLUMN(INDIRECT("'"&amp;B83&amp;"'!"&amp;D83))))</f>
        <v>New Customers - Third Party Onboarding (Non-supervised)</v>
      </c>
      <c r="F83" s="150" t="s">
        <v>1544</v>
      </c>
      <c r="G83" s="150" t="s">
        <v>1545</v>
      </c>
      <c r="H83" s="151" t="s">
        <v>1623</v>
      </c>
      <c r="I83" s="150" t="str">
        <f>IF('AML.02.01'!$K$11&lt;0, $G83 &amp; ": " &amp; $H83, "OK")</f>
        <v>OK</v>
      </c>
      <c r="J83" s="150" t="str" cm="1">
        <f t="array" aca="1" ref="J83" ca="1">IF(
    _xlfn.TEXTJOIN(CHAR(10), TRUE,
        IF(
            _xlfn._xlws.FILTER($I$2:$I$917, ($B$2:$B$917=B83)*($C$2:$C$917=C83))&lt;&gt;"OK",
            _xlfn._xlws.FILTER($I$2:$I$917, ($B$2:$B$917=B83)*($C$2:$C$917=C83)),
            ""
        )
    )="",
    "OK",
    _xlfn.TEXTJOIN(CHAR(10), TRUE,
        IF(
            _xlfn._xlws.FILTER($I$2:$I$917, ($B$2:$B$917=B83)*($C$2:$C$917=C83))&lt;&gt;"OK",
            _xlfn._xlws.FILTER($I$2:$I$917, ($B$2:$B$917=B83)*($C$2:$C$917=C83)),
            ""
        )
    )
)</f>
        <v>OK</v>
      </c>
      <c r="K83" s="150" t="s">
        <v>1547</v>
      </c>
    </row>
    <row r="84" spans="1:11">
      <c r="A84" s="152" t="str">
        <f>"AMLA_VR_" &amp; B84 &amp; "_" &amp; C84 &amp; "_" &amp; TEXT(COUNTIFS($B$2:B84, B84, $C$2:C84, C84), "00")</f>
        <v>AMLA_VR_AML.02.01_C0100_02</v>
      </c>
      <c r="B84" s="150" t="s">
        <v>156</v>
      </c>
      <c r="C84" s="150" t="s">
        <v>117</v>
      </c>
      <c r="D84" s="150" t="s">
        <v>1571</v>
      </c>
      <c r="E84" s="153" t="str" cm="1">
        <f t="array" aca="1" ref="E84" ca="1">IF(C84="", INDIRECT("'"&amp;B84&amp;"'!B3"), INDEX(INDIRECT("'"&amp;B84&amp;"'!5:5"), COLUMN(INDIRECT("'"&amp;B84&amp;"'!"&amp;D84))))</f>
        <v>New Customers - Third Party Onboarding (Non-supervised)</v>
      </c>
      <c r="F84" s="150" t="s">
        <v>1548</v>
      </c>
      <c r="G84" s="150" t="s">
        <v>1545</v>
      </c>
      <c r="H84" s="151" t="s">
        <v>1549</v>
      </c>
      <c r="I84" s="150" t="str">
        <f>IF(TRIM(SUBSTITUTE('AML.02.01'!$K$11&amp;"",CHAR(160),""))="","OK",IF(OR(NOT(ISNUMBER('AML.02.01'!$K$11)),IFERROR(INT('AML.02.01'!$K$11)&lt;&gt;'AML.02.01'!$K$11,TRUE)),$G84&amp;": "&amp;$H84,"OK"))</f>
        <v>OK</v>
      </c>
      <c r="J84" s="150" t="str" cm="1">
        <f t="array" aca="1" ref="J84" ca="1">IF(
    _xlfn.TEXTJOIN(CHAR(10), TRUE,
        IF(
            _xlfn._xlws.FILTER($I$2:$I$917, ($B$2:$B$917=B84)*($C$2:$C$917=C84))&lt;&gt;"OK",
            _xlfn._xlws.FILTER($I$2:$I$917, ($B$2:$B$917=B84)*($C$2:$C$917=C84)),
            ""
        )
    )="",
    "OK",
    _xlfn.TEXTJOIN(CHAR(10), TRUE,
        IF(
            _xlfn._xlws.FILTER($I$2:$I$917, ($B$2:$B$917=B84)*($C$2:$C$917=C84))&lt;&gt;"OK",
            _xlfn._xlws.FILTER($I$2:$I$917, ($B$2:$B$917=B84)*($C$2:$C$917=C84)),
            ""
        )
    )
)</f>
        <v>OK</v>
      </c>
      <c r="K84" s="150" t="s">
        <v>1547</v>
      </c>
    </row>
    <row r="85" spans="1:11">
      <c r="A85" s="152" t="str">
        <f>"AMLA_VR_" &amp; B85 &amp; "_" &amp; C85 &amp; "_" &amp; TEXT(COUNTIFS($B$2:B85, B85, $C$2:C85, C85), "00")</f>
        <v>AMLA_VR_AML.02.01_C0110_01</v>
      </c>
      <c r="B85" s="150" t="s">
        <v>156</v>
      </c>
      <c r="C85" s="150" t="s">
        <v>118</v>
      </c>
      <c r="D85" s="150" t="s">
        <v>1573</v>
      </c>
      <c r="E85" s="153" t="str" cm="1">
        <f t="array" aca="1" ref="E85" ca="1">IF(C85="", INDIRECT("'"&amp;B85&amp;"'!B3"), INDEX(INDIRECT("'"&amp;B85&amp;"'!5:5"), COLUMN(INDIRECT("'"&amp;B85&amp;"'!"&amp;D85))))</f>
        <v>Legal Entities - Complex Structure</v>
      </c>
      <c r="F85" s="150" t="s">
        <v>1544</v>
      </c>
      <c r="G85" s="150" t="s">
        <v>1545</v>
      </c>
      <c r="H85" s="151" t="s">
        <v>1624</v>
      </c>
      <c r="I85" s="150" t="str">
        <f>IF('AML.02.01'!$L$11&lt;0, $G85 &amp; ": " &amp; $H85, "OK")</f>
        <v>OK</v>
      </c>
      <c r="J85" s="150" t="str" cm="1">
        <f t="array" aca="1" ref="J85" ca="1">IF(
    _xlfn.TEXTJOIN(CHAR(10), TRUE,
        IF(
            _xlfn._xlws.FILTER($I$2:$I$917, ($B$2:$B$917=B85)*($C$2:$C$917=C85))&lt;&gt;"OK",
            _xlfn._xlws.FILTER($I$2:$I$917, ($B$2:$B$917=B85)*($C$2:$C$917=C85)),
            ""
        )
    )="",
    "OK",
    _xlfn.TEXTJOIN(CHAR(10), TRUE,
        IF(
            _xlfn._xlws.FILTER($I$2:$I$917, ($B$2:$B$917=B85)*($C$2:$C$917=C85))&lt;&gt;"OK",
            _xlfn._xlws.FILTER($I$2:$I$917, ($B$2:$B$917=B85)*($C$2:$C$917=C85)),
            ""
        )
    )
)</f>
        <v>OK</v>
      </c>
      <c r="K85" s="150" t="s">
        <v>1547</v>
      </c>
    </row>
    <row r="86" spans="1:11">
      <c r="A86" s="152" t="str">
        <f>"AMLA_VR_" &amp; B86 &amp; "_" &amp; C86 &amp; "_" &amp; TEXT(COUNTIFS($B$2:B86, B86, $C$2:C86, C86), "00")</f>
        <v>AMLA_VR_AML.02.01_C0110_02</v>
      </c>
      <c r="B86" s="150" t="s">
        <v>156</v>
      </c>
      <c r="C86" s="150" t="s">
        <v>118</v>
      </c>
      <c r="D86" s="150" t="s">
        <v>1573</v>
      </c>
      <c r="E86" s="153" t="str" cm="1">
        <f t="array" aca="1" ref="E86" ca="1">IF(C86="", INDIRECT("'"&amp;B86&amp;"'!B3"), INDEX(INDIRECT("'"&amp;B86&amp;"'!5:5"), COLUMN(INDIRECT("'"&amp;B86&amp;"'!"&amp;D86))))</f>
        <v>Legal Entities - Complex Structure</v>
      </c>
      <c r="F86" s="150" t="s">
        <v>1548</v>
      </c>
      <c r="G86" s="150" t="s">
        <v>1545</v>
      </c>
      <c r="H86" s="151" t="s">
        <v>1549</v>
      </c>
      <c r="I86" s="150" t="str">
        <f>IF(TRIM(SUBSTITUTE('AML.02.01'!$L$11&amp;"",CHAR(160),""))="","OK",IF(OR(NOT(ISNUMBER('AML.02.01'!$L$11)),IFERROR(INT('AML.02.01'!$L$11)&lt;&gt;'AML.02.01'!$L$11,TRUE)),$G86&amp;": "&amp;$H86,"OK"))</f>
        <v>OK</v>
      </c>
      <c r="J86" s="150" t="str" cm="1">
        <f t="array" aca="1" ref="J86" ca="1">IF(
    _xlfn.TEXTJOIN(CHAR(10), TRUE,
        IF(
            _xlfn._xlws.FILTER($I$2:$I$917, ($B$2:$B$917=B86)*($C$2:$C$917=C86))&lt;&gt;"OK",
            _xlfn._xlws.FILTER($I$2:$I$917, ($B$2:$B$917=B86)*($C$2:$C$917=C86)),
            ""
        )
    )="",
    "OK",
    _xlfn.TEXTJOIN(CHAR(10), TRUE,
        IF(
            _xlfn._xlws.FILTER($I$2:$I$917, ($B$2:$B$917=B86)*($C$2:$C$917=C86))&lt;&gt;"OK",
            _xlfn._xlws.FILTER($I$2:$I$917, ($B$2:$B$917=B86)*($C$2:$C$917=C86)),
            ""
        )
    )
)</f>
        <v>OK</v>
      </c>
      <c r="K86" s="150" t="s">
        <v>1547</v>
      </c>
    </row>
    <row r="87" spans="1:11">
      <c r="A87" s="152" t="str">
        <f>"AMLA_VR_" &amp; B87 &amp; "_" &amp; C87 &amp; "_" &amp; TEXT(COUNTIFS($B$2:B87, B87, $C$2:C87, C87), "00")</f>
        <v>AMLA_VR_AML.02.01_C0140_01</v>
      </c>
      <c r="B87" s="150" t="s">
        <v>156</v>
      </c>
      <c r="C87" s="150" t="s">
        <v>121</v>
      </c>
      <c r="D87" s="150" t="s">
        <v>1579</v>
      </c>
      <c r="E87" s="153" t="str" cm="1">
        <f t="array" aca="1" ref="E87" ca="1">IF(C87="", INDIRECT("'"&amp;B87&amp;"'!B3"), INDEX(INDIRECT("'"&amp;B87&amp;"'!5:5"), COLUMN(INDIRECT("'"&amp;B87&amp;"'!"&amp;D87))))</f>
        <v>Customers with cross border Transactions - Non-EEA</v>
      </c>
      <c r="F87" s="150" t="s">
        <v>1544</v>
      </c>
      <c r="G87" s="150" t="s">
        <v>1545</v>
      </c>
      <c r="H87" s="151" t="s">
        <v>1625</v>
      </c>
      <c r="I87" s="150" t="str">
        <f>IF('AML.02.01'!$M$11&lt;0, $G87 &amp; ": " &amp; $H87, "OK")</f>
        <v>OK</v>
      </c>
      <c r="J87" s="150" t="str" cm="1">
        <f t="array" ref="J87">IF(
    _xlfn.TEXTJOIN(CHAR(10), TRUE,
        IF(
            _xlfn._xlws.FILTER($I$2:$I$917, ($B$2:$B$917=B87)*($C$2:$C$917=C87))&lt;&gt;"OK",
            _xlfn._xlws.FILTER($I$2:$I$917, ($B$2:$B$917=B87)*($C$2:$C$917=C87)),
            ""
        )
    )="",
    "OK",
    _xlfn.TEXTJOIN(CHAR(10), TRUE,
        IF(
            _xlfn._xlws.FILTER($I$2:$I$917, ($B$2:$B$917=B87)*($C$2:$C$917=C87))&lt;&gt;"OK",
            _xlfn._xlws.FILTER($I$2:$I$917, ($B$2:$B$917=B87)*($C$2:$C$917=C87)),
            ""
        )
    )
)</f>
        <v>OK</v>
      </c>
      <c r="K87" s="150" t="s">
        <v>1547</v>
      </c>
    </row>
    <row r="88" spans="1:11">
      <c r="A88" s="152" t="str">
        <f>"AMLA_VR_" &amp; B88 &amp; "_" &amp; C88 &amp; "_" &amp; TEXT(COUNTIFS($B$2:B88, B88, $C$2:C88, C88), "00")</f>
        <v>AMLA_VR_AML.02.01_C0140_02</v>
      </c>
      <c r="B88" s="150" t="s">
        <v>156</v>
      </c>
      <c r="C88" s="150" t="s">
        <v>121</v>
      </c>
      <c r="D88" s="150" t="s">
        <v>1579</v>
      </c>
      <c r="E88" s="153" t="str" cm="1">
        <f t="array" aca="1" ref="E88" ca="1">IF(C88="", INDIRECT("'"&amp;B88&amp;"'!B3"), INDEX(INDIRECT("'"&amp;B88&amp;"'!5:5"), COLUMN(INDIRECT("'"&amp;B88&amp;"'!"&amp;D88))))</f>
        <v>Customers with cross border Transactions - Non-EEA</v>
      </c>
      <c r="F88" s="150" t="s">
        <v>1548</v>
      </c>
      <c r="G88" s="150" t="s">
        <v>1545</v>
      </c>
      <c r="H88" s="151" t="s">
        <v>1549</v>
      </c>
      <c r="I88" s="150" t="str">
        <f>IF(TRIM(SUBSTITUTE('AML.02.01'!$O$11&amp;"",CHAR(160),""))="","OK",IF(OR(NOT(ISNUMBER('AML.02.01'!$O$11)),IFERROR(INT('AML.02.01'!$O$11)&lt;&gt;'AML.02.01'!$O$11,TRUE)),$G89&amp;": "&amp;$H89,"OK"))</f>
        <v>OK</v>
      </c>
      <c r="J88" s="150" t="str" cm="1">
        <f t="array" ref="J88">IF(
    _xlfn.TEXTJOIN(CHAR(10), TRUE,
        IF(
            _xlfn._xlws.FILTER($I$2:$I$917, ($B$2:$B$917=B88)*($C$2:$C$917=C88))&lt;&gt;"OK",
            _xlfn._xlws.FILTER($I$2:$I$917, ($B$2:$B$917=B88)*($C$2:$C$917=C88)),
            ""
        )
    )="",
    "OK",
    _xlfn.TEXTJOIN(CHAR(10), TRUE,
        IF(
            _xlfn._xlws.FILTER($I$2:$I$917, ($B$2:$B$917=B88)*($C$2:$C$917=C88))&lt;&gt;"OK",
            _xlfn._xlws.FILTER($I$2:$I$917, ($B$2:$B$917=B88)*($C$2:$C$917=C88)),
            ""
        )
    )
)</f>
        <v>OK</v>
      </c>
      <c r="K88" s="150" t="s">
        <v>1547</v>
      </c>
    </row>
    <row r="89" spans="1:11">
      <c r="A89" s="152" t="str">
        <f>"AMLA_VR_" &amp; B89 &amp; "_" &amp; C89 &amp; "_" &amp; TEXT(COUNTIFS($B$2:B89, B89, $C$2:C89, C89), "00")</f>
        <v>AMLA_VR_AML.02.01_C0150_01</v>
      </c>
      <c r="B89" s="150" t="s">
        <v>156</v>
      </c>
      <c r="C89" s="150" t="s">
        <v>122</v>
      </c>
      <c r="D89" s="150" t="s">
        <v>1581</v>
      </c>
      <c r="E89" s="153" t="str" cm="1">
        <f t="array" aca="1" ref="E89" ca="1">IF(C89="", INDIRECT("'"&amp;B89&amp;"'!B3"), INDEX(INDIRECT("'"&amp;B89&amp;"'!5:5"), COLUMN(INDIRECT("'"&amp;B89&amp;"'!"&amp;D89))))</f>
        <v>‘Walk-in customers’ with occasional transactions</v>
      </c>
      <c r="F89" s="150" t="s">
        <v>1544</v>
      </c>
      <c r="G89" s="150" t="s">
        <v>1545</v>
      </c>
      <c r="H89" s="151" t="s">
        <v>1626</v>
      </c>
      <c r="I89" s="150" t="str">
        <f>IF('AML.02.01'!$P$11&lt;0, $G89 &amp; ": " &amp; $H89, "OK")</f>
        <v>OK</v>
      </c>
      <c r="J89" s="150" t="str" cm="1">
        <f t="array" ref="J89">IF(
    _xlfn.TEXTJOIN(CHAR(10), TRUE,
        IF(
            _xlfn._xlws.FILTER($I$2:$I$917, ($B$2:$B$917=B89)*($C$2:$C$917=C89))&lt;&gt;"OK",
            _xlfn._xlws.FILTER($I$2:$I$917, ($B$2:$B$917=B89)*($C$2:$C$917=C89)),
            ""
        )
    )="",
    "OK",
    _xlfn.TEXTJOIN(CHAR(10), TRUE,
        IF(
            _xlfn._xlws.FILTER($I$2:$I$917, ($B$2:$B$917=B89)*($C$2:$C$917=C89))&lt;&gt;"OK",
            _xlfn._xlws.FILTER($I$2:$I$917, ($B$2:$B$917=B89)*($C$2:$C$917=C89)),
            ""
        )
    )
)</f>
        <v>OK</v>
      </c>
      <c r="K89" s="150" t="s">
        <v>1547</v>
      </c>
    </row>
    <row r="90" spans="1:11">
      <c r="A90" s="152" t="str">
        <f>"AMLA_VR_" &amp; B90 &amp; "_" &amp; C90 &amp; "_" &amp; TEXT(COUNTIFS($B$2:B90, B90, $C$2:C90, C90), "00")</f>
        <v>AMLA_VR_AML.02.01_C0150_02</v>
      </c>
      <c r="B90" s="150" t="s">
        <v>156</v>
      </c>
      <c r="C90" s="150" t="s">
        <v>122</v>
      </c>
      <c r="D90" s="150" t="s">
        <v>1581</v>
      </c>
      <c r="E90" s="153" t="str" cm="1">
        <f t="array" aca="1" ref="E90" ca="1">IF(C90="", INDIRECT("'"&amp;B90&amp;"'!B3"), INDEX(INDIRECT("'"&amp;B90&amp;"'!5:5"), COLUMN(INDIRECT("'"&amp;B90&amp;"'!"&amp;D90))))</f>
        <v>‘Walk-in customers’ with occasional transactions</v>
      </c>
      <c r="F90" s="150" t="s">
        <v>1548</v>
      </c>
      <c r="G90" s="150" t="s">
        <v>1545</v>
      </c>
      <c r="H90" s="151" t="s">
        <v>1549</v>
      </c>
      <c r="I90" s="150" t="str">
        <f>IF(TRIM(SUBSTITUTE('AML.02.01'!$Q$11&amp;"",CHAR(160),""))="","OK",IF(OR(NOT(ISNUMBER('AML.02.01'!$Q$11)),IFERROR(INT('AML.02.01'!$Q$11)&lt;&gt;'AML.02.01'!$Q$11,TRUE)),$G90&amp;": "&amp;$H90,"OK"))</f>
        <v>OK</v>
      </c>
      <c r="J90" s="150" t="str" cm="1">
        <f t="array" ref="J90">IF(
    _xlfn.TEXTJOIN(CHAR(10), TRUE,
        IF(
            _xlfn._xlws.FILTER($I$2:$I$917, ($B$2:$B$917=B90)*($C$2:$C$917=C90))&lt;&gt;"OK",
            _xlfn._xlws.FILTER($I$2:$I$917, ($B$2:$B$917=B90)*($C$2:$C$917=C90)),
            ""
        )
    )="",
    "OK",
    _xlfn.TEXTJOIN(CHAR(10), TRUE,
        IF(
            _xlfn._xlws.FILTER($I$2:$I$917, ($B$2:$B$917=B90)*($C$2:$C$917=C90))&lt;&gt;"OK",
            _xlfn._xlws.FILTER($I$2:$I$917, ($B$2:$B$917=B90)*($C$2:$C$917=C90)),
            ""
        )
    )
)</f>
        <v>OK</v>
      </c>
      <c r="K90" s="150" t="s">
        <v>1547</v>
      </c>
    </row>
    <row r="91" spans="1:11">
      <c r="A91" s="152" t="str">
        <f>"AMLA_VR_" &amp; B91 &amp; "_" &amp; C91 &amp; "_" &amp; TEXT(COUNTIFS($B$2:B91, B91, $C$2:C91, C91), "00")</f>
        <v>AMLA_VR_AML.02.01_C0160_01</v>
      </c>
      <c r="B91" s="150" t="s">
        <v>156</v>
      </c>
      <c r="C91" s="150" t="s">
        <v>123</v>
      </c>
      <c r="D91" s="150" t="s">
        <v>1583</v>
      </c>
      <c r="E91" s="153" t="str" cm="1">
        <f t="array" aca="1" ref="E91" ca="1">IF(C91="", INDIRECT("'"&amp;B91&amp;"'!B3"), INDEX(INDIRECT("'"&amp;B91&amp;"'!5:5"), COLUMN(INDIRECT("'"&amp;B91&amp;"'!"&amp;D91))))</f>
        <v>Occasional Transactions carried out by ‘Walk-in customers’</v>
      </c>
      <c r="F91" s="150" t="s">
        <v>1544</v>
      </c>
      <c r="G91" s="150" t="s">
        <v>1545</v>
      </c>
      <c r="H91" s="151" t="s">
        <v>1627</v>
      </c>
      <c r="I91" s="150" t="str">
        <f>IF('AML.02.01'!$Q$11&lt;0, $G91 &amp; ": " &amp; $H91, "OK")</f>
        <v>OK</v>
      </c>
      <c r="J91" s="150" t="str" cm="1">
        <f t="array" ref="J91">IF(
    _xlfn.TEXTJOIN(CHAR(10), TRUE,
        IF(
            _xlfn._xlws.FILTER($I$2:$I$917, ($B$2:$B$917=B91)*($C$2:$C$917=C91))&lt;&gt;"OK",
            _xlfn._xlws.FILTER($I$2:$I$917, ($B$2:$B$917=B91)*($C$2:$C$917=C91)),
            ""
        )
    )="",
    "OK",
    _xlfn.TEXTJOIN(CHAR(10), TRUE,
        IF(
            _xlfn._xlws.FILTER($I$2:$I$917, ($B$2:$B$917=B91)*($C$2:$C$917=C91))&lt;&gt;"OK",
            _xlfn._xlws.FILTER($I$2:$I$917, ($B$2:$B$917=B91)*($C$2:$C$917=C91)),
            ""
        )
    )
)</f>
        <v>OK</v>
      </c>
      <c r="K91" s="150" t="s">
        <v>1547</v>
      </c>
    </row>
    <row r="92" spans="1:11">
      <c r="A92" s="152" t="str">
        <f>"AMLA_VR_" &amp; B92 &amp; "_" &amp; C92 &amp; "_" &amp; TEXT(COUNTIFS($B$2:B92, B92, $C$2:C92, C92), "00")</f>
        <v>AMLA_VR_AML.02.01_C0160_02</v>
      </c>
      <c r="B92" s="150" t="s">
        <v>156</v>
      </c>
      <c r="C92" s="150" t="s">
        <v>123</v>
      </c>
      <c r="D92" s="150" t="s">
        <v>1583</v>
      </c>
      <c r="E92" s="153" t="str" cm="1">
        <f t="array" aca="1" ref="E92" ca="1">IF(C92="", INDIRECT("'"&amp;B92&amp;"'!B3"), INDEX(INDIRECT("'"&amp;B92&amp;"'!5:5"), COLUMN(INDIRECT("'"&amp;B92&amp;"'!"&amp;D92))))</f>
        <v>Occasional Transactions carried out by ‘Walk-in customers’</v>
      </c>
      <c r="F92" s="150" t="s">
        <v>1548</v>
      </c>
      <c r="G92" s="150" t="s">
        <v>1545</v>
      </c>
      <c r="H92" s="151" t="s">
        <v>1549</v>
      </c>
      <c r="I92" s="150" t="str">
        <f>IF(AND('AML.02.01'!$P$11=0, 'AML.02.01'!$Q$11&gt;0), $G89 &amp; ": " &amp; $H89, "OK")</f>
        <v>OK</v>
      </c>
      <c r="J92" s="150" t="str" cm="1">
        <f t="array" ref="J92">IF(
    _xlfn.TEXTJOIN(CHAR(10), TRUE,
        IF(
            _xlfn._xlws.FILTER($I$2:$I$917, ($B$2:$B$917=B92)*($C$2:$C$917=C92))&lt;&gt;"OK",
            _xlfn._xlws.FILTER($I$2:$I$917, ($B$2:$B$917=B92)*($C$2:$C$917=C92)),
            ""
        )
    )="",
    "OK",
    _xlfn.TEXTJOIN(CHAR(10), TRUE,
        IF(
            _xlfn._xlws.FILTER($I$2:$I$917, ($B$2:$B$917=B92)*($C$2:$C$917=C92))&lt;&gt;"OK",
            _xlfn._xlws.FILTER($I$2:$I$917, ($B$2:$B$917=B92)*($C$2:$C$917=C92)),
            ""
        )
    )
)</f>
        <v>OK</v>
      </c>
      <c r="K92" s="150" t="s">
        <v>1547</v>
      </c>
    </row>
    <row r="93" spans="1:11">
      <c r="A93" s="152" t="str">
        <f>"AMLA_VR_" &amp; B93 &amp; "_" &amp; C93 &amp; "_" &amp; TEXT(COUNTIFS($B$2:B93, B93, $C$2:C93, C93), "00")</f>
        <v>AMLA_VR_AML.02.01_C0170_01</v>
      </c>
      <c r="B93" s="150" t="s">
        <v>156</v>
      </c>
      <c r="C93" s="150" t="s">
        <v>124</v>
      </c>
      <c r="D93" s="150" t="s">
        <v>1585</v>
      </c>
      <c r="E93" s="153" t="str" cm="1">
        <f t="array" aca="1" ref="E93" ca="1">IF(C93="", INDIRECT("'"&amp;B93&amp;"'!B3"), INDEX(INDIRECT("'"&amp;B93&amp;"'!5:5"), COLUMN(INDIRECT("'"&amp;B93&amp;"'!"&amp;D93))))</f>
        <v>Customers with requests from FIU</v>
      </c>
      <c r="F93" s="150" t="s">
        <v>1544</v>
      </c>
      <c r="G93" s="150" t="s">
        <v>1545</v>
      </c>
      <c r="H93" s="151" t="s">
        <v>1628</v>
      </c>
      <c r="I93" s="150" t="str">
        <f>IF('AML.02.01'!$R$11&lt;0, $G93 &amp; ": " &amp; $H93, "OK")</f>
        <v>OK</v>
      </c>
      <c r="J93" s="150" t="str" cm="1">
        <f t="array" ref="J93">IF(
    _xlfn.TEXTJOIN(CHAR(10), TRUE,
        IF(
            _xlfn._xlws.FILTER($I$2:$I$917, ($B$2:$B$917=B93)*($C$2:$C$917=C93))&lt;&gt;"OK",
            _xlfn._xlws.FILTER($I$2:$I$917, ($B$2:$B$917=B93)*($C$2:$C$917=C93)),
            ""
        )
    )="",
    "OK",
    _xlfn.TEXTJOIN(CHAR(10), TRUE,
        IF(
            _xlfn._xlws.FILTER($I$2:$I$917, ($B$2:$B$917=B93)*($C$2:$C$917=C93))&lt;&gt;"OK",
            _xlfn._xlws.FILTER($I$2:$I$917, ($B$2:$B$917=B93)*($C$2:$C$917=C93)),
            ""
        )
    )
)</f>
        <v>OK</v>
      </c>
      <c r="K93" s="150" t="s">
        <v>1547</v>
      </c>
    </row>
    <row r="94" spans="1:11">
      <c r="A94" s="152" t="str">
        <f>"AMLA_VR_" &amp; B94 &amp; "_" &amp; C94 &amp; "_" &amp; TEXT(COUNTIFS($B$2:B94, B94, $C$2:C94, C94), "00")</f>
        <v>AMLA_VR_AML.02.01_C0170_02</v>
      </c>
      <c r="B94" s="150" t="s">
        <v>156</v>
      </c>
      <c r="C94" s="150" t="s">
        <v>124</v>
      </c>
      <c r="D94" s="150" t="s">
        <v>1585</v>
      </c>
      <c r="E94" s="153" t="str" cm="1">
        <f t="array" aca="1" ref="E94" ca="1">IF(C94="", INDIRECT("'"&amp;B94&amp;"'!B3"), INDEX(INDIRECT("'"&amp;B94&amp;"'!5:5"), COLUMN(INDIRECT("'"&amp;B94&amp;"'!"&amp;D94))))</f>
        <v>Customers with requests from FIU</v>
      </c>
      <c r="F94" s="150" t="s">
        <v>1548</v>
      </c>
      <c r="G94" s="150" t="s">
        <v>1545</v>
      </c>
      <c r="H94" s="151" t="s">
        <v>1549</v>
      </c>
      <c r="I94" s="150" t="str">
        <f>IF(TRIM(SUBSTITUTE('AML.02.01'!$R$11&amp;"",CHAR(160),""))="","OK",IF(OR(NOT(ISNUMBER('AML.02.01'!$R$11)),IFERROR(INT('AML.02.01'!$R$11)&lt;&gt;'AML.02.01'!$R$11,TRUE)),$G94&amp;": "&amp;$H94,"OK"))</f>
        <v>OK</v>
      </c>
      <c r="J94" s="150" t="str" cm="1">
        <f t="array" ref="J94">IF(
    _xlfn.TEXTJOIN(CHAR(10), TRUE,
        IF(
            _xlfn._xlws.FILTER($I$2:$I$917, ($B$2:$B$917=B94)*($C$2:$C$917=C94))&lt;&gt;"OK",
            _xlfn._xlws.FILTER($I$2:$I$917, ($B$2:$B$917=B94)*($C$2:$C$917=C94)),
            ""
        )
    )="",
    "OK",
    _xlfn.TEXTJOIN(CHAR(10), TRUE,
        IF(
            _xlfn._xlws.FILTER($I$2:$I$917, ($B$2:$B$917=B94)*($C$2:$C$917=C94))&lt;&gt;"OK",
            _xlfn._xlws.FILTER($I$2:$I$917, ($B$2:$B$917=B94)*($C$2:$C$917=C94)),
            ""
        )
    )
)</f>
        <v>OK</v>
      </c>
      <c r="K94" s="150" t="s">
        <v>1547</v>
      </c>
    </row>
    <row r="95" spans="1:11">
      <c r="A95" s="152" t="str">
        <f>"AMLA_VR_" &amp; B95 &amp; "_" &amp; C95 &amp; "_" &amp; TEXT(COUNTIFS($B$2:B95, B95, $C$2:C95, C95), "00")</f>
        <v>AMLA_VR_AML.03.01_C0010_01</v>
      </c>
      <c r="B95" s="150" t="s">
        <v>183</v>
      </c>
      <c r="C95" s="150" t="s">
        <v>108</v>
      </c>
      <c r="D95" s="150" t="s">
        <v>1556</v>
      </c>
      <c r="E95" s="153" t="str" cm="1">
        <f t="array" aca="1" ref="E95" ca="1">IF(C95="", INDIRECT("'"&amp;B95&amp;"'!B3"), INDEX(INDIRECT("'"&amp;B95&amp;"'!5:5"), COLUMN(INDIRECT("'"&amp;B95&amp;"'!"&amp;D95))))</f>
        <v>Payment Accounts</v>
      </c>
      <c r="F95" s="150" t="s">
        <v>1544</v>
      </c>
      <c r="G95" s="150" t="s">
        <v>1545</v>
      </c>
      <c r="H95" s="151" t="s">
        <v>1629</v>
      </c>
      <c r="I95" s="150" t="str">
        <f>IF('AML.03.01'!$B$11&lt;0, $G95 &amp; ": " &amp; $H95, "OK")</f>
        <v>OK</v>
      </c>
      <c r="J95" s="150" t="str" cm="1">
        <f t="array" ref="J95">IF(
    _xlfn.TEXTJOIN(CHAR(10), TRUE,
        IF(
            _xlfn._xlws.FILTER($I$2:$I$917, ($B$2:$B$917=B95)*($C$2:$C$917=C95))&lt;&gt;"OK",
            _xlfn._xlws.FILTER($I$2:$I$917, ($B$2:$B$917=B95)*($C$2:$C$917=C95)),
            ""
        )
    )="",
    "OK",
    _xlfn.TEXTJOIN(CHAR(10), TRUE,
        IF(
            _xlfn._xlws.FILTER($I$2:$I$917, ($B$2:$B$917=B95)*($C$2:$C$917=C95))&lt;&gt;"OK",
            _xlfn._xlws.FILTER($I$2:$I$917, ($B$2:$B$917=B95)*($C$2:$C$917=C95)),
            ""
        )
    )
)</f>
        <v>OK</v>
      </c>
      <c r="K95" s="150" t="s">
        <v>1547</v>
      </c>
    </row>
    <row r="96" spans="1:11">
      <c r="A96" s="152" t="str">
        <f>"AMLA_VR_" &amp; B96 &amp; "_" &amp; C96 &amp; "_" &amp; TEXT(COUNTIFS($B$2:B96, B96, $C$2:C96, C96), "00")</f>
        <v>AMLA_VR_AML.03.01_C0010_02</v>
      </c>
      <c r="B96" s="150" t="s">
        <v>183</v>
      </c>
      <c r="C96" s="150" t="s">
        <v>108</v>
      </c>
      <c r="D96" s="150" t="s">
        <v>1556</v>
      </c>
      <c r="E96" s="153" t="str" cm="1">
        <f t="array" aca="1" ref="E96" ca="1">IF(C96="", INDIRECT("'"&amp;B96&amp;"'!B3"), INDEX(INDIRECT("'"&amp;B96&amp;"'!5:5"), COLUMN(INDIRECT("'"&amp;B96&amp;"'!"&amp;D96))))</f>
        <v>Payment Accounts</v>
      </c>
      <c r="F96" s="150" t="s">
        <v>1548</v>
      </c>
      <c r="G96" s="150" t="s">
        <v>1545</v>
      </c>
      <c r="H96" s="151" t="s">
        <v>1549</v>
      </c>
      <c r="I96" s="150" t="str">
        <f>IF(TRIM(SUBSTITUTE('AML.03.01'!$B$11&amp;"",CHAR(160),""))="","OK",IF(OR(NOT(ISNUMBER('AML.03.01'!$B$11)),IFERROR(INT('AML.03.01'!$B$11)&lt;&gt;'AML.03.01'!$B$11,TRUE)),$G96&amp;": "&amp;$H96,"OK"))</f>
        <v>OK</v>
      </c>
      <c r="J96" s="150" t="str" cm="1">
        <f t="array" ref="J96">IF(
    _xlfn.TEXTJOIN(CHAR(10), TRUE,
        IF(
            _xlfn._xlws.FILTER($I$2:$I$917, ($B$2:$B$917=B96)*($C$2:$C$917=C96))&lt;&gt;"OK",
            _xlfn._xlws.FILTER($I$2:$I$917, ($B$2:$B$917=B96)*($C$2:$C$917=C96)),
            ""
        )
    )="",
    "OK",
    _xlfn.TEXTJOIN(CHAR(10), TRUE,
        IF(
            _xlfn._xlws.FILTER($I$2:$I$917, ($B$2:$B$917=B96)*($C$2:$C$917=C96))&lt;&gt;"OK",
            _xlfn._xlws.FILTER($I$2:$I$917, ($B$2:$B$917=B96)*($C$2:$C$917=C96)),
            ""
        )
    )
)</f>
        <v>OK</v>
      </c>
      <c r="K96" s="150" t="s">
        <v>1547</v>
      </c>
    </row>
    <row r="97" spans="1:11">
      <c r="A97" s="152" t="str">
        <f>"AMLA_VR_" &amp; B97 &amp; "_" &amp; C97 &amp; "_" &amp; TEXT(COUNTIFS($B$2:B97, B97, $C$2:C97, C97), "00")</f>
        <v>AMLA_VR_AML.03.02_C0010_01</v>
      </c>
      <c r="B97" s="150" t="s">
        <v>190</v>
      </c>
      <c r="C97" s="150" t="s">
        <v>108</v>
      </c>
      <c r="D97" s="150" t="s">
        <v>1556</v>
      </c>
      <c r="E97" s="153" t="str" cm="1">
        <f t="array" aca="1" ref="E97" ca="1">IF(C97="", INDIRECT("'"&amp;B97&amp;"'!B3"), INDEX(INDIRECT("'"&amp;B97&amp;"'!5:5"), COLUMN(INDIRECT("'"&amp;B97&amp;"'!"&amp;D97))))</f>
        <v>Master Accounts with Linked Virtual IBANs</v>
      </c>
      <c r="F97" s="150" t="s">
        <v>1544</v>
      </c>
      <c r="G97" s="150" t="s">
        <v>1545</v>
      </c>
      <c r="H97" s="151" t="s">
        <v>1629</v>
      </c>
      <c r="I97" s="150" t="str">
        <f>IF('AML.03.02'!$B$11&lt;0, $G97 &amp; ": " &amp; $H97, "OK")</f>
        <v>OK</v>
      </c>
      <c r="J97" s="150" t="str" cm="1">
        <f t="array" ref="J97">IF(
    _xlfn.TEXTJOIN(CHAR(10), TRUE,
        IF(
            _xlfn._xlws.FILTER($I$2:$I$917, ($B$2:$B$917=B97)*($C$2:$C$917=C97))&lt;&gt;"OK",
            _xlfn._xlws.FILTER($I$2:$I$917, ($B$2:$B$917=B97)*($C$2:$C$917=C97)),
            ""
        )
    )="",
    "OK",
    _xlfn.TEXTJOIN(CHAR(10), TRUE,
        IF(
            _xlfn._xlws.FILTER($I$2:$I$917, ($B$2:$B$917=B97)*($C$2:$C$917=C97))&lt;&gt;"OK",
            _xlfn._xlws.FILTER($I$2:$I$917, ($B$2:$B$917=B97)*($C$2:$C$917=C97)),
            ""
        )
    )
)</f>
        <v>OK</v>
      </c>
      <c r="K97" s="150" t="s">
        <v>1547</v>
      </c>
    </row>
    <row r="98" spans="1:11">
      <c r="A98" s="152" t="str">
        <f>"AMLA_VR_" &amp; B98 &amp; "_" &amp; C98 &amp; "_" &amp; TEXT(COUNTIFS($B$2:B98, B98, $C$2:C98, C98), "00")</f>
        <v>AMLA_VR_AML.03.02_C0010_02</v>
      </c>
      <c r="B98" s="150" t="s">
        <v>190</v>
      </c>
      <c r="C98" s="150" t="s">
        <v>108</v>
      </c>
      <c r="D98" s="150" t="s">
        <v>1556</v>
      </c>
      <c r="E98" s="153" t="str" cm="1">
        <f t="array" aca="1" ref="E98" ca="1">IF(C98="", INDIRECT("'"&amp;B98&amp;"'!B3"), INDEX(INDIRECT("'"&amp;B98&amp;"'!5:5"), COLUMN(INDIRECT("'"&amp;B98&amp;"'!"&amp;D98))))</f>
        <v>Master Accounts with Linked Virtual IBANs</v>
      </c>
      <c r="F98" s="150" t="s">
        <v>1548</v>
      </c>
      <c r="G98" s="150" t="s">
        <v>1545</v>
      </c>
      <c r="H98" s="151" t="s">
        <v>1549</v>
      </c>
      <c r="I98" s="150" t="str">
        <f>IF(TRIM(SUBSTITUTE('AML.03.02'!$B$11&amp;"",CHAR(160),""))="","OK",IF(OR(NOT(ISNUMBER('AML.03.02'!$B$11)),IFERROR(INT('AML.03.02'!$B$11)&lt;&gt;'AML.03.02'!$B$11,TRUE)),$G98&amp;": "&amp;$H98,"OK"))</f>
        <v>OK</v>
      </c>
      <c r="J98" s="150" t="str" cm="1">
        <f t="array" ref="J98">IF(
    _xlfn.TEXTJOIN(CHAR(10), TRUE,
        IF(
            _xlfn._xlws.FILTER($I$2:$I$917, ($B$2:$B$917=B98)*($C$2:$C$917=C98))&lt;&gt;"OK",
            _xlfn._xlws.FILTER($I$2:$I$917, ($B$2:$B$917=B98)*($C$2:$C$917=C98)),
            ""
        )
    )="",
    "OK",
    _xlfn.TEXTJOIN(CHAR(10), TRUE,
        IF(
            _xlfn._xlws.FILTER($I$2:$I$917, ($B$2:$B$917=B98)*($C$2:$C$917=C98))&lt;&gt;"OK",
            _xlfn._xlws.FILTER($I$2:$I$917, ($B$2:$B$917=B98)*($C$2:$C$917=C98)),
            ""
        )
    )
)</f>
        <v>OK</v>
      </c>
      <c r="K98" s="150" t="s">
        <v>1547</v>
      </c>
    </row>
    <row r="99" spans="1:11">
      <c r="A99" s="152" t="str">
        <f>"AMLA_VR_" &amp; B99 &amp; "_" &amp; C99 &amp; "_" &amp; TEXT(COUNTIFS($B$2:B99, B99, $C$2:C99, C99), "00")</f>
        <v>AMLA_VR_AML.03.02_C0060_01</v>
      </c>
      <c r="B99" s="150" t="s">
        <v>190</v>
      </c>
      <c r="C99" s="150" t="s">
        <v>113</v>
      </c>
      <c r="D99" s="150" t="s">
        <v>1565</v>
      </c>
      <c r="E99" s="153" t="str" cm="1">
        <f t="array" aca="1" ref="E99" ca="1">IF(C99="", INDIRECT("'"&amp;B99&amp;"'!B3"), INDEX(INDIRECT("'"&amp;B99&amp;"'!5:5"), COLUMN(INDIRECT("'"&amp;B99&amp;"'!"&amp;D99))))</f>
        <v>Re-issued Virtual IBANs</v>
      </c>
      <c r="F99" s="150" t="s">
        <v>1544</v>
      </c>
      <c r="G99" s="150" t="s">
        <v>1545</v>
      </c>
      <c r="H99" s="151" t="s">
        <v>1619</v>
      </c>
      <c r="I99" s="150" t="str">
        <f>IF('AML.03.02'!$G$11&lt;0, $G99 &amp; ": " &amp; $H99, "OK")</f>
        <v>OK</v>
      </c>
      <c r="J99" s="150" t="str" cm="1">
        <f t="array" ref="J99">IF(
    _xlfn.TEXTJOIN(CHAR(10), TRUE,
        IF(
            _xlfn._xlws.FILTER($I$2:$I$917, ($B$2:$B$917=B99)*($C$2:$C$917=C99))&lt;&gt;"OK",
            _xlfn._xlws.FILTER($I$2:$I$917, ($B$2:$B$917=B99)*($C$2:$C$917=C99)),
            ""
        )
    )="",
    "OK",
    _xlfn.TEXTJOIN(CHAR(10), TRUE,
        IF(
            _xlfn._xlws.FILTER($I$2:$I$917, ($B$2:$B$917=B99)*($C$2:$C$917=C99))&lt;&gt;"OK",
            _xlfn._xlws.FILTER($I$2:$I$917, ($B$2:$B$917=B99)*($C$2:$C$917=C99)),
            ""
        )
    )
)</f>
        <v>OK</v>
      </c>
      <c r="K99" s="150" t="s">
        <v>1547</v>
      </c>
    </row>
    <row r="100" spans="1:11">
      <c r="A100" s="152" t="str">
        <f>"AMLA_VR_" &amp; B100 &amp; "_" &amp; C100 &amp; "_" &amp; TEXT(COUNTIFS($B$2:B100, B100, $C$2:C100, C100), "00")</f>
        <v>AMLA_VR_AML.03.02_C0060_02</v>
      </c>
      <c r="B100" s="150" t="s">
        <v>190</v>
      </c>
      <c r="C100" s="150" t="s">
        <v>113</v>
      </c>
      <c r="D100" s="150" t="s">
        <v>1565</v>
      </c>
      <c r="E100" s="153" t="str" cm="1">
        <f t="array" aca="1" ref="E100" ca="1">IF(C100="", INDIRECT("'"&amp;B100&amp;"'!B3"), INDEX(INDIRECT("'"&amp;B100&amp;"'!5:5"), COLUMN(INDIRECT("'"&amp;B100&amp;"'!"&amp;D100))))</f>
        <v>Re-issued Virtual IBANs</v>
      </c>
      <c r="F100" s="150" t="s">
        <v>1548</v>
      </c>
      <c r="G100" s="150" t="s">
        <v>1545</v>
      </c>
      <c r="H100" s="151" t="s">
        <v>1549</v>
      </c>
      <c r="I100" s="150" t="str">
        <f>IF(TRIM(SUBSTITUTE('AML.03.02'!$G$11&amp;"",CHAR(160),""))="","OK",IF(OR(NOT(ISNUMBER('AML.03.02'!$G$11)),IFERROR(INT('AML.03.02'!$G$11)&lt;&gt;'AML.03.02'!$G$11,TRUE)),$G100&amp;": "&amp;$H100,"OK"))</f>
        <v>OK</v>
      </c>
      <c r="J100" s="150" t="str" cm="1">
        <f t="array" ref="J100">IF(
    _xlfn.TEXTJOIN(CHAR(10), TRUE,
        IF(
            _xlfn._xlws.FILTER($I$2:$I$917, ($B$2:$B$917=B100)*($C$2:$C$917=C100))&lt;&gt;"OK",
            _xlfn._xlws.FILTER($I$2:$I$917, ($B$2:$B$917=B100)*($C$2:$C$917=C100)),
            ""
        )
    )="",
    "OK",
    _xlfn.TEXTJOIN(CHAR(10), TRUE,
        IF(
            _xlfn._xlws.FILTER($I$2:$I$917, ($B$2:$B$917=B100)*($C$2:$C$917=C100))&lt;&gt;"OK",
            _xlfn._xlws.FILTER($I$2:$I$917, ($B$2:$B$917=B100)*($C$2:$C$917=C100)),
            ""
        )
    )
)</f>
        <v>OK</v>
      </c>
      <c r="K100" s="150" t="s">
        <v>1547</v>
      </c>
    </row>
    <row r="101" spans="1:11">
      <c r="A101" s="152" t="str">
        <f>"AMLA_VR_" &amp; B101 &amp; "_" &amp; C101 &amp; "_" &amp; TEXT(COUNTIFS($B$2:B101, B101, $C$2:C101, C101), "00")</f>
        <v>AMLA_VR_AML.03.03_C0030_01</v>
      </c>
      <c r="B101" s="150" t="s">
        <v>198</v>
      </c>
      <c r="C101" s="150" t="s">
        <v>110</v>
      </c>
      <c r="D101" s="150" t="s">
        <v>1560</v>
      </c>
      <c r="E101" s="153" t="str" cm="1">
        <f t="array" aca="1" ref="E101" ca="1">IF(C101="", INDIRECT("'"&amp;B101&amp;"'!B3"), INDEX(INDIRECT("'"&amp;B101&amp;"'!5:5"), COLUMN(INDIRECT("'"&amp;B101&amp;"'!"&amp;D101))))</f>
        <v>Prepaid Cards - Outstanding Value</v>
      </c>
      <c r="F101" s="150" t="s">
        <v>1544</v>
      </c>
      <c r="G101" s="150" t="s">
        <v>1545</v>
      </c>
      <c r="H101" s="151" t="s">
        <v>1616</v>
      </c>
      <c r="I101" s="150" t="str">
        <f>IF('AML.03.03'!$D$11&lt;0, $G101 &amp; ": " &amp; $H101, "OK")</f>
        <v>OK</v>
      </c>
      <c r="J101" s="150" t="str" cm="1">
        <f t="array" ref="J101">IF(
    _xlfn.TEXTJOIN(CHAR(10), TRUE,
        IF(
            _xlfn._xlws.FILTER($I$2:$I$917, ($B$2:$B$917=B101)*($C$2:$C$917=C101))&lt;&gt;"OK",
            _xlfn._xlws.FILTER($I$2:$I$917, ($B$2:$B$917=B101)*($C$2:$C$917=C101)),
            ""
        )
    )="",
    "OK",
    _xlfn.TEXTJOIN(CHAR(10), TRUE,
        IF(
            _xlfn._xlws.FILTER($I$2:$I$917, ($B$2:$B$917=B101)*($C$2:$C$917=C101))&lt;&gt;"OK",
            _xlfn._xlws.FILTER($I$2:$I$917, ($B$2:$B$917=B101)*($C$2:$C$917=C101)),
            ""
        )
    )
)</f>
        <v>OK</v>
      </c>
      <c r="K101" s="150" t="s">
        <v>1547</v>
      </c>
    </row>
    <row r="102" spans="1:11">
      <c r="A102" s="152" t="str">
        <f>"AMLA_VR_" &amp; B102 &amp; "_" &amp; C102 &amp; "_" &amp; TEXT(COUNTIFS($B$2:B102, B102, $C$2:C102, C102), "00")</f>
        <v>AMLA_VR_AML.03.03_C0030_02</v>
      </c>
      <c r="B102" s="150" t="s">
        <v>198</v>
      </c>
      <c r="C102" s="150" t="s">
        <v>110</v>
      </c>
      <c r="D102" s="150" t="s">
        <v>1560</v>
      </c>
      <c r="E102" s="153" t="str" cm="1">
        <f t="array" aca="1" ref="E102" ca="1">IF(C102="", INDIRECT("'"&amp;B102&amp;"'!B3"), INDEX(INDIRECT("'"&amp;B102&amp;"'!5:5"), COLUMN(INDIRECT("'"&amp;B102&amp;"'!"&amp;D102))))</f>
        <v>Prepaid Cards - Outstanding Value</v>
      </c>
      <c r="F102" s="150" t="s">
        <v>1548</v>
      </c>
      <c r="G102" s="150" t="s">
        <v>1545</v>
      </c>
      <c r="H102" s="151" t="s">
        <v>1630</v>
      </c>
      <c r="I102" s="150" t="str">
        <f>IF(TRIM(SUBSTITUTE('AML.03.03'!$D$11&amp;"",CHAR(160),""))="","OK",IF(NOT(ISNUMBER('AML.03.03'!$D$11)),$G102&amp;": "&amp;$H102,"OK"))</f>
        <v>OK</v>
      </c>
      <c r="J102" s="150" t="str" cm="1">
        <f t="array" ref="J102">IF(
    _xlfn.TEXTJOIN(CHAR(10), TRUE,
        IF(
            _xlfn._xlws.FILTER($I$2:$I$917, ($B$2:$B$917=B102)*($C$2:$C$917=C102))&lt;&gt;"OK",
            _xlfn._xlws.FILTER($I$2:$I$917, ($B$2:$B$917=B102)*($C$2:$C$917=C102)),
            ""
        )
    )="",
    "OK",
    _xlfn.TEXTJOIN(CHAR(10), TRUE,
        IF(
            _xlfn._xlws.FILTER($I$2:$I$917, ($B$2:$B$917=B102)*($C$2:$C$917=C102))&lt;&gt;"OK",
            _xlfn._xlws.FILTER($I$2:$I$917, ($B$2:$B$917=B102)*($C$2:$C$917=C102)),
            ""
        )
    )
)</f>
        <v>OK</v>
      </c>
      <c r="K102" s="150" t="s">
        <v>1547</v>
      </c>
    </row>
    <row r="103" spans="1:11">
      <c r="A103" s="152" t="str">
        <f>"AMLA_VR_" &amp; B103 &amp; "_" &amp; C103 &amp; "_" &amp; TEXT(COUNTIFS($B$2:B103, B103, $C$2:C103, C103), "00")</f>
        <v>AMLA_VR_AML.03.03_C0050_01</v>
      </c>
      <c r="B103" s="150" t="s">
        <v>198</v>
      </c>
      <c r="C103" s="150" t="s">
        <v>112</v>
      </c>
      <c r="D103" s="150" t="s">
        <v>1563</v>
      </c>
      <c r="E103" s="153" t="str" cm="1">
        <f t="array" aca="1" ref="E103" ca="1">IF(C103="", INDIRECT("'"&amp;B103&amp;"'!B3"), INDEX(INDIRECT("'"&amp;B103&amp;"'!5:5"), COLUMN(INDIRECT("'"&amp;B103&amp;"'!"&amp;D103))))</f>
        <v>Customers with Multiple Prepaid Cards (&gt;3)</v>
      </c>
      <c r="F103" s="150" t="s">
        <v>1544</v>
      </c>
      <c r="G103" s="150" t="s">
        <v>1545</v>
      </c>
      <c r="H103" s="151" t="s">
        <v>1618</v>
      </c>
      <c r="I103" s="150" t="str">
        <f>IF('AML.03.03'!$F$11&lt;0, $G103 &amp; ": " &amp; $H103, "OK")</f>
        <v>OK</v>
      </c>
      <c r="J103" s="150" t="str" cm="1">
        <f t="array" aca="1" ref="J103" ca="1">IF(
    _xlfn.TEXTJOIN(CHAR(10), TRUE,
        IF(
            _xlfn._xlws.FILTER($I$2:$I$917, ($B$2:$B$917=B103)*($C$2:$C$917=C103))&lt;&gt;"OK",
            _xlfn._xlws.FILTER($I$2:$I$917, ($B$2:$B$917=B103)*($C$2:$C$917=C103)),
            ""
        )
    )="",
    "OK",
    _xlfn.TEXTJOIN(CHAR(10), TRUE,
        IF(
            _xlfn._xlws.FILTER($I$2:$I$917, ($B$2:$B$917=B103)*($C$2:$C$917=C103))&lt;&gt;"OK",
            _xlfn._xlws.FILTER($I$2:$I$917, ($B$2:$B$917=B103)*($C$2:$C$917=C103)),
            ""
        )
    )
)</f>
        <v>OK</v>
      </c>
      <c r="K103" s="150" t="s">
        <v>1547</v>
      </c>
    </row>
    <row r="104" spans="1:11">
      <c r="A104" s="152" t="str">
        <f>"AMLA_VR_" &amp; B104 &amp; "_" &amp; C104 &amp; "_" &amp; TEXT(COUNTIFS($B$2:B104, B104, $C$2:C104, C104), "00")</f>
        <v>AMLA_VR_AML.03.03_C0050_02</v>
      </c>
      <c r="B104" s="150" t="s">
        <v>198</v>
      </c>
      <c r="C104" s="150" t="s">
        <v>112</v>
      </c>
      <c r="D104" s="150" t="s">
        <v>1563</v>
      </c>
      <c r="E104" s="153" t="str" cm="1">
        <f t="array" aca="1" ref="E104" ca="1">IF(C104="", INDIRECT("'"&amp;B104&amp;"'!B3"), INDEX(INDIRECT("'"&amp;B104&amp;"'!5:5"), COLUMN(INDIRECT("'"&amp;B104&amp;"'!"&amp;D104))))</f>
        <v>Customers with Multiple Prepaid Cards (&gt;3)</v>
      </c>
      <c r="F104" s="150" t="s">
        <v>1548</v>
      </c>
      <c r="G104" s="150" t="s">
        <v>1545</v>
      </c>
      <c r="H104" s="151" t="s">
        <v>1549</v>
      </c>
      <c r="I104" s="150" t="str">
        <f>IF(TRIM(SUBSTITUTE('AML.03.03'!$F$11&amp;"",CHAR(160),""))="","OK",IF(OR(NOT(ISNUMBER('AML.03.03'!$F$11)),IFERROR(INT('AML.03.03'!$F$11)&lt;&gt;'AML.03.03'!$F$11,TRUE)),$G104&amp;": "&amp;$H104,"OK"))</f>
        <v>OK</v>
      </c>
      <c r="J104" s="150" t="str" cm="1">
        <f t="array" aca="1" ref="J104" ca="1">IF(
    _xlfn.TEXTJOIN(CHAR(10), TRUE,
        IF(
            _xlfn._xlws.FILTER($I$2:$I$917, ($B$2:$B$917=B104)*($C$2:$C$917=C104))&lt;&gt;"OK",
            _xlfn._xlws.FILTER($I$2:$I$917, ($B$2:$B$917=B104)*($C$2:$C$917=C104)),
            ""
        )
    )="",
    "OK",
    _xlfn.TEXTJOIN(CHAR(10), TRUE,
        IF(
            _xlfn._xlws.FILTER($I$2:$I$917, ($B$2:$B$917=B104)*($C$2:$C$917=C104))&lt;&gt;"OK",
            _xlfn._xlws.FILTER($I$2:$I$917, ($B$2:$B$917=B104)*($C$2:$C$917=C104)),
            ""
        )
    )
)</f>
        <v>OK</v>
      </c>
      <c r="K104" s="150" t="s">
        <v>1547</v>
      </c>
    </row>
    <row r="105" spans="1:11">
      <c r="A105" s="152" t="str">
        <f>"AMLA_VR_" &amp; B105 &amp; "_" &amp; C105 &amp; "_" &amp; TEXT(COUNTIFS($B$2:B105, B105, $C$2:C105, C105), "00")</f>
        <v>AMLA_VR_AML.03.03_C0050_03</v>
      </c>
      <c r="B105" s="150" t="s">
        <v>198</v>
      </c>
      <c r="C105" s="150" t="s">
        <v>112</v>
      </c>
      <c r="D105" s="150" t="s">
        <v>1563</v>
      </c>
      <c r="E105" s="153" t="str" cm="1">
        <f t="array" aca="1" ref="E105" ca="1">IF(C105="", INDIRECT("'"&amp;B105&amp;"'!B3"), INDEX(INDIRECT("'"&amp;B105&amp;"'!5:5"), COLUMN(INDIRECT("'"&amp;B105&amp;"'!"&amp;D105))))</f>
        <v>Customers with Multiple Prepaid Cards (&gt;3)</v>
      </c>
      <c r="F105" s="150" t="s">
        <v>1544</v>
      </c>
      <c r="G105" s="150" t="s">
        <v>1550</v>
      </c>
      <c r="H105" s="151" t="s">
        <v>1631</v>
      </c>
      <c r="I105" s="150" t="str" cm="1">
        <f t="array" aca="1" ref="I105" ca="1">IF(INDIRECT(B105&amp;"!"&amp;D105)&gt;'AML.03.03'!$E$11, $G105 &amp; ": " &amp; $H105, "OK")</f>
        <v>OK</v>
      </c>
      <c r="J105" s="150" t="str" cm="1">
        <f t="array" aca="1" ref="J105" ca="1">IF(
    _xlfn.TEXTJOIN(CHAR(10), TRUE,
        IF(
            _xlfn._xlws.FILTER($I$2:$I$917, ($B$2:$B$917=B105)*($C$2:$C$917=C105))&lt;&gt;"OK",
            _xlfn._xlws.FILTER($I$2:$I$917, ($B$2:$B$917=B105)*($C$2:$C$917=C105)),
            ""
        )
    )="",
    "OK",
    _xlfn.TEXTJOIN(CHAR(10), TRUE,
        IF(
            _xlfn._xlws.FILTER($I$2:$I$917, ($B$2:$B$917=B105)*($C$2:$C$917=C105))&lt;&gt;"OK",
            _xlfn._xlws.FILTER($I$2:$I$917, ($B$2:$B$917=B105)*($C$2:$C$917=C105)),
            ""
        )
    )
)</f>
        <v>OK</v>
      </c>
      <c r="K105" s="150" t="s">
        <v>1547</v>
      </c>
    </row>
    <row r="106" spans="1:11">
      <c r="A106" s="152" t="str">
        <f>"AMLA_VR_" &amp; B106 &amp; "_" &amp; C106 &amp; "_" &amp; TEXT(COUNTIFS($B$2:B106, B106, $C$2:C106, C106), "00")</f>
        <v>AMLA_VR_AML.03.04_C0030_01</v>
      </c>
      <c r="B106" s="150" t="s">
        <v>205</v>
      </c>
      <c r="C106" s="150" t="s">
        <v>110</v>
      </c>
      <c r="D106" s="150" t="s">
        <v>1560</v>
      </c>
      <c r="E106" s="153" t="str" cm="1">
        <f t="array" aca="1" ref="E106" ca="1">IF(C106="", INDIRECT("'"&amp;B106&amp;"'!B3"), INDEX(INDIRECT("'"&amp;B106&amp;"'!5:5"), COLUMN(INDIRECT("'"&amp;B106&amp;"'!"&amp;D106))))</f>
        <v>Outstanding Real Estate Loans - Number</v>
      </c>
      <c r="F106" s="150" t="s">
        <v>1544</v>
      </c>
      <c r="G106" s="150" t="s">
        <v>1545</v>
      </c>
      <c r="H106" s="151" t="s">
        <v>1616</v>
      </c>
      <c r="I106" s="150" t="str">
        <f>IF('AML.03.04'!$D$11&lt;0, $G106 &amp; ": " &amp; $H106, "OK")</f>
        <v>OK</v>
      </c>
      <c r="J106" s="150" t="str" cm="1">
        <f t="array" ref="J106">IF(
    _xlfn.TEXTJOIN(CHAR(10), TRUE,
        IF(
            _xlfn._xlws.FILTER($I$2:$I$917, ($B$2:$B$917=B106)*($C$2:$C$917=C106))&lt;&gt;"OK",
            _xlfn._xlws.FILTER($I$2:$I$917, ($B$2:$B$917=B106)*($C$2:$C$917=C106)),
            ""
        )
    )="",
    "OK",
    _xlfn.TEXTJOIN(CHAR(10), TRUE,
        IF(
            _xlfn._xlws.FILTER($I$2:$I$917, ($B$2:$B$917=B106)*($C$2:$C$917=C106))&lt;&gt;"OK",
            _xlfn._xlws.FILTER($I$2:$I$917, ($B$2:$B$917=B106)*($C$2:$C$917=C106)),
            ""
        )
    )
)</f>
        <v>OK</v>
      </c>
      <c r="K106" s="150" t="s">
        <v>1547</v>
      </c>
    </row>
    <row r="107" spans="1:11">
      <c r="A107" s="152" t="str">
        <f>"AMLA_VR_" &amp; B107 &amp; "_" &amp; C107 &amp; "_" &amp; TEXT(COUNTIFS($B$2:B107, B107, $C$2:C107, C107), "00")</f>
        <v>AMLA_VR_AML.03.04_C0030_02</v>
      </c>
      <c r="B107" s="150" t="s">
        <v>205</v>
      </c>
      <c r="C107" s="150" t="s">
        <v>110</v>
      </c>
      <c r="D107" s="150" t="s">
        <v>1560</v>
      </c>
      <c r="E107" s="153" t="str" cm="1">
        <f t="array" aca="1" ref="E107" ca="1">IF(C107="", INDIRECT("'"&amp;B107&amp;"'!B3"), INDEX(INDIRECT("'"&amp;B107&amp;"'!5:5"), COLUMN(INDIRECT("'"&amp;B107&amp;"'!"&amp;D107))))</f>
        <v>Outstanding Real Estate Loans - Number</v>
      </c>
      <c r="F107" s="150" t="s">
        <v>1548</v>
      </c>
      <c r="G107" s="150" t="s">
        <v>1545</v>
      </c>
      <c r="H107" s="151" t="s">
        <v>1549</v>
      </c>
      <c r="I107" s="150" t="str">
        <f>IF(TRIM(SUBSTITUTE('AML.03.04'!$D$11&amp;"",CHAR(160),""))="","OK",IF(OR(NOT(ISNUMBER('AML.03.04'!$D$11)),IFERROR(INT('AML.03.04'!$D$11)&lt;&gt;'AML.03.04'!$D$11,TRUE)),$G107&amp;": "&amp;$H107,"OK"))</f>
        <v>OK</v>
      </c>
      <c r="J107" s="150" t="str" cm="1">
        <f t="array" ref="J107">IF(
    _xlfn.TEXTJOIN(CHAR(10), TRUE,
        IF(
            _xlfn._xlws.FILTER($I$2:$I$917, ($B$2:$B$917=B107)*($C$2:$C$917=C107))&lt;&gt;"OK",
            _xlfn._xlws.FILTER($I$2:$I$917, ($B$2:$B$917=B107)*($C$2:$C$917=C107)),
            ""
        )
    )="",
    "OK",
    _xlfn.TEXTJOIN(CHAR(10), TRUE,
        IF(
            _xlfn._xlws.FILTER($I$2:$I$917, ($B$2:$B$917=B107)*($C$2:$C$917=C107))&lt;&gt;"OK",
            _xlfn._xlws.FILTER($I$2:$I$917, ($B$2:$B$917=B107)*($C$2:$C$917=C107)),
            ""
        )
    )
)</f>
        <v>OK</v>
      </c>
      <c r="K107" s="150" t="s">
        <v>1547</v>
      </c>
    </row>
    <row r="108" spans="1:11">
      <c r="A108" s="152" t="str">
        <f>"AMLA_VR_" &amp; B108 &amp; "_" &amp; C108 &amp; "_" &amp; TEXT(COUNTIFS($B$2:B108, B108, $C$2:C108, C108), "00")</f>
        <v>AMLA_VR_AML.03.04_C0040_01</v>
      </c>
      <c r="B108" s="150" t="s">
        <v>205</v>
      </c>
      <c r="C108" s="150" t="s">
        <v>111</v>
      </c>
      <c r="D108" s="150" t="s">
        <v>1562</v>
      </c>
      <c r="E108" s="153" t="str" cm="1">
        <f t="array" aca="1" ref="E108" ca="1">IF(C108="", INDIRECT("'"&amp;B108&amp;"'!B3"), INDEX(INDIRECT("'"&amp;B108&amp;"'!5:5"), COLUMN(INDIRECT("'"&amp;B108&amp;"'!"&amp;D108))))</f>
        <v>Real Estate Loans with Third-party Payments - Number</v>
      </c>
      <c r="F108" s="150" t="s">
        <v>1544</v>
      </c>
      <c r="G108" s="150" t="s">
        <v>1545</v>
      </c>
      <c r="H108" s="151" t="s">
        <v>1617</v>
      </c>
      <c r="I108" s="150" t="str">
        <f>IF('AML.03.04'!$E$11&lt;0, $G108 &amp; ": " &amp; $H108, "OK")</f>
        <v>OK</v>
      </c>
      <c r="J108" s="150" t="str" cm="1">
        <f t="array" aca="1" ref="J108" ca="1">IF(
    _xlfn.TEXTJOIN(CHAR(10), TRUE,
        IF(
            _xlfn._xlws.FILTER($I$2:$I$917, ($B$2:$B$917=B108)*($C$2:$C$917=C108))&lt;&gt;"OK",
            _xlfn._xlws.FILTER($I$2:$I$917, ($B$2:$B$917=B108)*($C$2:$C$917=C108)),
            ""
        )
    )="",
    "OK",
    _xlfn.TEXTJOIN(CHAR(10), TRUE,
        IF(
            _xlfn._xlws.FILTER($I$2:$I$917, ($B$2:$B$917=B108)*($C$2:$C$917=C108))&lt;&gt;"OK",
            _xlfn._xlws.FILTER($I$2:$I$917, ($B$2:$B$917=B108)*($C$2:$C$917=C108)),
            ""
        )
    )
)</f>
        <v>OK</v>
      </c>
      <c r="K108" s="150" t="s">
        <v>1547</v>
      </c>
    </row>
    <row r="109" spans="1:11">
      <c r="A109" s="152" t="str">
        <f>"AMLA_VR_" &amp; B109 &amp; "_" &amp; C109 &amp; "_" &amp; TEXT(COUNTIFS($B$2:B109, B109, $C$2:C109, C109), "00")</f>
        <v>AMLA_VR_AML.03.04_C0040_02</v>
      </c>
      <c r="B109" s="150" t="s">
        <v>205</v>
      </c>
      <c r="C109" s="150" t="s">
        <v>111</v>
      </c>
      <c r="D109" s="150" t="s">
        <v>1562</v>
      </c>
      <c r="E109" s="153" t="str" cm="1">
        <f t="array" aca="1" ref="E109" ca="1">IF(C109="", INDIRECT("'"&amp;B109&amp;"'!B3"), INDEX(INDIRECT("'"&amp;B109&amp;"'!5:5"), COLUMN(INDIRECT("'"&amp;B109&amp;"'!"&amp;D109))))</f>
        <v>Real Estate Loans with Third-party Payments - Number</v>
      </c>
      <c r="F109" s="150" t="s">
        <v>1548</v>
      </c>
      <c r="G109" s="150" t="s">
        <v>1545</v>
      </c>
      <c r="H109" s="151" t="s">
        <v>1549</v>
      </c>
      <c r="I109" s="150" t="str">
        <f>IF(TRIM(SUBSTITUTE('AML.03.04'!$E$11&amp;"",CHAR(160),""))="","OK",IF(OR(NOT(ISNUMBER('AML.03.04'!$E$11)),IFERROR(INT('AML.03.04'!$E$11)&lt;&gt;'AML.03.04'!$E$11,TRUE)),$G109&amp;": "&amp;$H109,"OK"))</f>
        <v>OK</v>
      </c>
      <c r="J109" s="150" t="str" cm="1">
        <f t="array" aca="1" ref="J109" ca="1">IF(
    _xlfn.TEXTJOIN(CHAR(10), TRUE,
        IF(
            _xlfn._xlws.FILTER($I$2:$I$917, ($B$2:$B$917=B109)*($C$2:$C$917=C109))&lt;&gt;"OK",
            _xlfn._xlws.FILTER($I$2:$I$917, ($B$2:$B$917=B109)*($C$2:$C$917=C109)),
            ""
        )
    )="",
    "OK",
    _xlfn.TEXTJOIN(CHAR(10), TRUE,
        IF(
            _xlfn._xlws.FILTER($I$2:$I$917, ($B$2:$B$917=B109)*($C$2:$C$917=C109))&lt;&gt;"OK",
            _xlfn._xlws.FILTER($I$2:$I$917, ($B$2:$B$917=B109)*($C$2:$C$917=C109)),
            ""
        )
    )
)</f>
        <v>OK</v>
      </c>
      <c r="K109" s="150" t="s">
        <v>1547</v>
      </c>
    </row>
    <row r="110" spans="1:11">
      <c r="A110" s="152" t="str">
        <f>"AMLA_VR_" &amp; B110 &amp; "_" &amp; C110 &amp; "_" &amp; TEXT(COUNTIFS($B$2:B110, B110, $C$2:C110, C110), "00")</f>
        <v>AMLA_VR_AML.03.04_C0040_03</v>
      </c>
      <c r="B110" s="150" t="s">
        <v>205</v>
      </c>
      <c r="C110" s="150" t="s">
        <v>111</v>
      </c>
      <c r="D110" s="150" t="s">
        <v>1562</v>
      </c>
      <c r="E110" s="153" t="str" cm="1">
        <f t="array" aca="1" ref="E110" ca="1">IF(C110="", INDIRECT("'"&amp;B110&amp;"'!B3"), INDEX(INDIRECT("'"&amp;B110&amp;"'!5:5"), COLUMN(INDIRECT("'"&amp;B110&amp;"'!"&amp;D110))))</f>
        <v>Real Estate Loans with Third-party Payments - Number</v>
      </c>
      <c r="F110" s="150" t="s">
        <v>1544</v>
      </c>
      <c r="G110" s="150" t="s">
        <v>1550</v>
      </c>
      <c r="H110" s="151" t="s">
        <v>1632</v>
      </c>
      <c r="I110" s="150" t="str" cm="1">
        <f t="array" aca="1" ref="I110" ca="1">IF(INDIRECT(B110&amp;"!"&amp;D110)&gt;INDIRECT(B110&amp;"!D11"), $G110 &amp; ": " &amp; $H110, "OK")</f>
        <v>OK</v>
      </c>
      <c r="J110" s="150" t="str" cm="1">
        <f t="array" aca="1" ref="J110" ca="1">IF(
    _xlfn.TEXTJOIN(CHAR(10), TRUE,
        IF(
            _xlfn._xlws.FILTER($I$2:$I$917, ($B$2:$B$917=B110)*($C$2:$C$917=C110))&lt;&gt;"OK",
            _xlfn._xlws.FILTER($I$2:$I$917, ($B$2:$B$917=B110)*($C$2:$C$917=C110)),
            ""
        )
    )="",
    "OK",
    _xlfn.TEXTJOIN(CHAR(10), TRUE,
        IF(
            _xlfn._xlws.FILTER($I$2:$I$917, ($B$2:$B$917=B110)*($C$2:$C$917=C110))&lt;&gt;"OK",
            _xlfn._xlws.FILTER($I$2:$I$917, ($B$2:$B$917=B110)*($C$2:$C$917=C110)),
            ""
        )
    )
)</f>
        <v>OK</v>
      </c>
      <c r="K110" s="150" t="s">
        <v>1547</v>
      </c>
    </row>
    <row r="111" spans="1:11">
      <c r="A111" s="152" t="str">
        <f>"AMLA_VR_" &amp; B111 &amp; "_" &amp; C111 &amp; "_" &amp; TEXT(COUNTIFS($B$2:B111, B111, $C$2:C111, C111), "00")</f>
        <v>AMLA_VR_AML.03.04_C0060_01</v>
      </c>
      <c r="B111" s="150" t="s">
        <v>205</v>
      </c>
      <c r="C111" s="150" t="s">
        <v>113</v>
      </c>
      <c r="D111" s="150" t="s">
        <v>1565</v>
      </c>
      <c r="E111" s="153" t="str" cm="1">
        <f t="array" aca="1" ref="E111" ca="1">IF(C111="", INDIRECT("'"&amp;B111&amp;"'!B3"), INDEX(INDIRECT("'"&amp;B111&amp;"'!5:5"), COLUMN(INDIRECT("'"&amp;B111&amp;"'!"&amp;D111))))</f>
        <v>Asset-backed Loans with Cash Collateral</v>
      </c>
      <c r="F111" s="150" t="s">
        <v>1544</v>
      </c>
      <c r="G111" s="150" t="s">
        <v>1545</v>
      </c>
      <c r="H111" s="151" t="s">
        <v>1619</v>
      </c>
      <c r="I111" s="150" t="str">
        <f>IF('AML.03.04'!$G$11&lt;0, $G111 &amp; ": " &amp; $H111, "OK")</f>
        <v>OK</v>
      </c>
      <c r="J111" s="150" t="str" cm="1">
        <f t="array" ref="J111">IF(
    _xlfn.TEXTJOIN(CHAR(10), TRUE,
        IF(
            _xlfn._xlws.FILTER($I$2:$I$917, ($B$2:$B$917=B111)*($C$2:$C$917=C111))&lt;&gt;"OK",
            _xlfn._xlws.FILTER($I$2:$I$917, ($B$2:$B$917=B111)*($C$2:$C$917=C111)),
            ""
        )
    )="",
    "OK",
    _xlfn.TEXTJOIN(CHAR(10), TRUE,
        IF(
            _xlfn._xlws.FILTER($I$2:$I$917, ($B$2:$B$917=B111)*($C$2:$C$917=C111))&lt;&gt;"OK",
            _xlfn._xlws.FILTER($I$2:$I$917, ($B$2:$B$917=B111)*($C$2:$C$917=C111)),
            ""
        )
    )
)</f>
        <v>OK</v>
      </c>
      <c r="K111" s="150" t="s">
        <v>1547</v>
      </c>
    </row>
    <row r="112" spans="1:11">
      <c r="A112" s="152" t="str">
        <f>"AMLA_VR_" &amp; B112 &amp; "_" &amp; C112 &amp; "_" &amp; TEXT(COUNTIFS($B$2:B112, B112, $C$2:C112, C112), "00")</f>
        <v>AMLA_VR_AML.03.04_C0060_02</v>
      </c>
      <c r="B112" s="150" t="s">
        <v>205</v>
      </c>
      <c r="C112" s="150" t="s">
        <v>113</v>
      </c>
      <c r="D112" s="150" t="s">
        <v>1565</v>
      </c>
      <c r="E112" s="153" t="str" cm="1">
        <f t="array" aca="1" ref="E112" ca="1">IF(C112="", INDIRECT("'"&amp;B112&amp;"'!B3"), INDEX(INDIRECT("'"&amp;B112&amp;"'!5:5"), COLUMN(INDIRECT("'"&amp;B112&amp;"'!"&amp;D112))))</f>
        <v>Asset-backed Loans with Cash Collateral</v>
      </c>
      <c r="F112" s="150" t="s">
        <v>1548</v>
      </c>
      <c r="G112" s="150" t="s">
        <v>1545</v>
      </c>
      <c r="H112" s="151" t="s">
        <v>1549</v>
      </c>
      <c r="I112" s="150" t="str">
        <f>IF(TRIM(SUBSTITUTE('AML.03.04'!$G$11&amp;"",CHAR(160),""))="","OK",IF(OR(NOT(ISNUMBER('AML.03.04'!$G$11)),IFERROR(INT('AML.03.04'!$G$11)&lt;&gt;'AML.03.04'!$G$11,TRUE)),$G112&amp;": "&amp;$H112,"OK"))</f>
        <v>OK</v>
      </c>
      <c r="J112" s="150" t="str" cm="1">
        <f t="array" ref="J112">IF(
    _xlfn.TEXTJOIN(CHAR(10), TRUE,
        IF(
            _xlfn._xlws.FILTER($I$2:$I$917, ($B$2:$B$917=B112)*($C$2:$C$917=C112))&lt;&gt;"OK",
            _xlfn._xlws.FILTER($I$2:$I$917, ($B$2:$B$917=B112)*($C$2:$C$917=C112)),
            ""
        )
    )="",
    "OK",
    _xlfn.TEXTJOIN(CHAR(10), TRUE,
        IF(
            _xlfn._xlws.FILTER($I$2:$I$917, ($B$2:$B$917=B112)*($C$2:$C$917=C112))&lt;&gt;"OK",
            _xlfn._xlws.FILTER($I$2:$I$917, ($B$2:$B$917=B112)*($C$2:$C$917=C112)),
            ""
        )
    )
)</f>
        <v>OK</v>
      </c>
      <c r="K112" s="150" t="s">
        <v>1547</v>
      </c>
    </row>
    <row r="113" spans="1:11">
      <c r="A113" s="152" t="str">
        <f>"AMLA_VR_" &amp; B113 &amp; "_" &amp; C113 &amp; "_" &amp; TEXT(COUNTIFS($B$2:B113, B113, $C$2:C113, C113), "00")</f>
        <v>AMLA_VR_AML.03.04_C0070_01</v>
      </c>
      <c r="B113" s="150" t="s">
        <v>205</v>
      </c>
      <c r="C113" s="150" t="s">
        <v>114</v>
      </c>
      <c r="D113" s="150" t="s">
        <v>1567</v>
      </c>
      <c r="E113" s="153" t="str" cm="1">
        <f t="array" aca="1" ref="E113" ca="1">IF(C113="", INDIRECT("'"&amp;B113&amp;"'!B3"), INDEX(INDIRECT("'"&amp;B113&amp;"'!5:5"), COLUMN(INDIRECT("'"&amp;B113&amp;"'!"&amp;D113))))</f>
        <v>Loan Repayments - Number</v>
      </c>
      <c r="F113" s="150" t="s">
        <v>1544</v>
      </c>
      <c r="G113" s="150" t="s">
        <v>1545</v>
      </c>
      <c r="H113" s="151" t="s">
        <v>1620</v>
      </c>
      <c r="I113" s="150" t="str">
        <f>IF('AML.03.04'!$H$11&lt;0, $G113 &amp; ": " &amp; $H113, "OK")</f>
        <v>OK</v>
      </c>
      <c r="J113" s="150" t="str" cm="1">
        <f t="array" ref="J113">IF(
    _xlfn.TEXTJOIN(CHAR(10), TRUE,
        IF(
            _xlfn._xlws.FILTER($I$2:$I$917, ($B$2:$B$917=B113)*($C$2:$C$917=C113))&lt;&gt;"OK",
            _xlfn._xlws.FILTER($I$2:$I$917, ($B$2:$B$917=B113)*($C$2:$C$917=C113)),
            ""
        )
    )="",
    "OK",
    _xlfn.TEXTJOIN(CHAR(10), TRUE,
        IF(
            _xlfn._xlws.FILTER($I$2:$I$917, ($B$2:$B$917=B113)*($C$2:$C$917=C113))&lt;&gt;"OK",
            _xlfn._xlws.FILTER($I$2:$I$917, ($B$2:$B$917=B113)*($C$2:$C$917=C113)),
            ""
        )
    )
)</f>
        <v>OK</v>
      </c>
      <c r="K113" s="150" t="s">
        <v>1547</v>
      </c>
    </row>
    <row r="114" spans="1:11">
      <c r="A114" s="152" t="str">
        <f>"AMLA_VR_" &amp; B114 &amp; "_" &amp; C114 &amp; "_" &amp; TEXT(COUNTIFS($B$2:B114, B114, $C$2:C114, C114), "00")</f>
        <v>AMLA_VR_AML.03.04_C0070_02</v>
      </c>
      <c r="B114" s="150" t="s">
        <v>205</v>
      </c>
      <c r="C114" s="150" t="s">
        <v>114</v>
      </c>
      <c r="D114" s="150" t="s">
        <v>1567</v>
      </c>
      <c r="E114" s="153" t="str" cm="1">
        <f t="array" aca="1" ref="E114" ca="1">IF(C114="", INDIRECT("'"&amp;B114&amp;"'!B3"), INDEX(INDIRECT("'"&amp;B114&amp;"'!5:5"), COLUMN(INDIRECT("'"&amp;B114&amp;"'!"&amp;D114))))</f>
        <v>Loan Repayments - Number</v>
      </c>
      <c r="F114" s="150" t="s">
        <v>1548</v>
      </c>
      <c r="G114" s="150" t="s">
        <v>1545</v>
      </c>
      <c r="H114" s="151" t="s">
        <v>1549</v>
      </c>
      <c r="I114" s="150" t="str">
        <f>IF(TRIM(SUBSTITUTE('AML.03.04'!$H$11&amp;"",CHAR(160),""))="","OK",IF(OR(NOT(ISNUMBER('AML.03.04'!$H$11)),IFERROR(INT('AML.03.04'!$H$11)&lt;&gt;'AML.03.04'!$H$11,TRUE)),$G114&amp;": "&amp;$H114,"OK"))</f>
        <v>OK</v>
      </c>
      <c r="J114" s="150" t="str" cm="1">
        <f t="array" ref="J114">IF(
    _xlfn.TEXTJOIN(CHAR(10), TRUE,
        IF(
            _xlfn._xlws.FILTER($I$2:$I$917, ($B$2:$B$917=B114)*($C$2:$C$917=C114))&lt;&gt;"OK",
            _xlfn._xlws.FILTER($I$2:$I$917, ($B$2:$B$917=B114)*($C$2:$C$917=C114)),
            ""
        )
    )="",
    "OK",
    _xlfn.TEXTJOIN(CHAR(10), TRUE,
        IF(
            _xlfn._xlws.FILTER($I$2:$I$917, ($B$2:$B$917=B114)*($C$2:$C$917=C114))&lt;&gt;"OK",
            _xlfn._xlws.FILTER($I$2:$I$917, ($B$2:$B$917=B114)*($C$2:$C$917=C114)),
            ""
        )
    )
)</f>
        <v>OK</v>
      </c>
      <c r="K114" s="150" t="s">
        <v>1547</v>
      </c>
    </row>
    <row r="115" spans="1:11">
      <c r="A115" s="152" t="str">
        <f>"AMLA_VR_" &amp; B115 &amp; "_" &amp; C115 &amp; "_" &amp; TEXT(COUNTIFS($B$2:B115, B115, $C$2:C115, C115), "00")</f>
        <v>AMLA_VR_AML.03.04_C0080_01</v>
      </c>
      <c r="B115" s="150" t="s">
        <v>205</v>
      </c>
      <c r="C115" s="150" t="s">
        <v>115</v>
      </c>
      <c r="D115" s="150" t="s">
        <v>1569</v>
      </c>
      <c r="E115" s="153" t="str" cm="1">
        <f t="array" aca="1" ref="E115" ca="1">IF(C115="", INDIRECT("'"&amp;B115&amp;"'!B3"), INDEX(INDIRECT("'"&amp;B115&amp;"'!5:5"), COLUMN(INDIRECT("'"&amp;B115&amp;"'!"&amp;D115))))</f>
        <v>Premature Loan Repayments - Number</v>
      </c>
      <c r="F115" s="150" t="s">
        <v>1544</v>
      </c>
      <c r="G115" s="150" t="s">
        <v>1545</v>
      </c>
      <c r="H115" s="151" t="s">
        <v>1621</v>
      </c>
      <c r="I115" s="150" t="str">
        <f>IF('AML.03.04'!$I$11&lt;0, $G115 &amp; ": " &amp; $H115, "OK")</f>
        <v>OK</v>
      </c>
      <c r="J115" s="150" t="str" cm="1">
        <f t="array" ref="J115">IF(
    _xlfn.TEXTJOIN(CHAR(10), TRUE,
        IF(
            _xlfn._xlws.FILTER($I$2:$I$917, ($B$2:$B$917=B115)*($C$2:$C$917=C115))&lt;&gt;"OK",
            _xlfn._xlws.FILTER($I$2:$I$917, ($B$2:$B$917=B115)*($C$2:$C$917=C115)),
            ""
        )
    )="",
    "OK",
    _xlfn.TEXTJOIN(CHAR(10), TRUE,
        IF(
            _xlfn._xlws.FILTER($I$2:$I$917, ($B$2:$B$917=B115)*($C$2:$C$917=C115))&lt;&gt;"OK",
            _xlfn._xlws.FILTER($I$2:$I$917, ($B$2:$B$917=B115)*($C$2:$C$917=C115)),
            ""
        )
    )
)</f>
        <v>OK</v>
      </c>
      <c r="K115" s="150" t="s">
        <v>1547</v>
      </c>
    </row>
    <row r="116" spans="1:11">
      <c r="A116" s="152" t="str">
        <f>"AMLA_VR_" &amp; B116 &amp; "_" &amp; C116 &amp; "_" &amp; TEXT(COUNTIFS($B$2:B116, B116, $C$2:C116, C116), "00")</f>
        <v>AMLA_VR_AML.03.04_C0080_02</v>
      </c>
      <c r="B116" s="150" t="s">
        <v>205</v>
      </c>
      <c r="C116" s="150" t="s">
        <v>115</v>
      </c>
      <c r="D116" s="150" t="s">
        <v>1569</v>
      </c>
      <c r="E116" s="153" t="str" cm="1">
        <f t="array" aca="1" ref="E116" ca="1">IF(C116="", INDIRECT("'"&amp;B116&amp;"'!B3"), INDEX(INDIRECT("'"&amp;B116&amp;"'!5:5"), COLUMN(INDIRECT("'"&amp;B116&amp;"'!"&amp;D116))))</f>
        <v>Premature Loan Repayments - Number</v>
      </c>
      <c r="F116" s="150" t="s">
        <v>1548</v>
      </c>
      <c r="G116" s="150" t="s">
        <v>1545</v>
      </c>
      <c r="H116" s="151" t="s">
        <v>1549</v>
      </c>
      <c r="I116" s="150" t="str">
        <f>IF(TRIM(SUBSTITUTE('AML.03.04'!$I$11&amp;"",CHAR(160),""))="","OK",IF(OR(NOT(ISNUMBER('AML.03.04'!$I$11)),IFERROR(INT('AML.03.04'!$I$11)&lt;&gt;'AML.03.04'!$I$11,TRUE)),$G116&amp;": "&amp;$H116,"OK"))</f>
        <v>OK</v>
      </c>
      <c r="J116" s="150" t="str" cm="1">
        <f t="array" ref="J116">IF(
    _xlfn.TEXTJOIN(CHAR(10), TRUE,
        IF(
            _xlfn._xlws.FILTER($I$2:$I$917, ($B$2:$B$917=B116)*($C$2:$C$917=C116))&lt;&gt;"OK",
            _xlfn._xlws.FILTER($I$2:$I$917, ($B$2:$B$917=B116)*($C$2:$C$917=C116)),
            ""
        )
    )="",
    "OK",
    _xlfn.TEXTJOIN(CHAR(10), TRUE,
        IF(
            _xlfn._xlws.FILTER($I$2:$I$917, ($B$2:$B$917=B116)*($C$2:$C$917=C116))&lt;&gt;"OK",
            _xlfn._xlws.FILTER($I$2:$I$917, ($B$2:$B$917=B116)*($C$2:$C$917=C116)),
            ""
        )
    )
)</f>
        <v>OK</v>
      </c>
      <c r="K116" s="150" t="s">
        <v>1547</v>
      </c>
    </row>
    <row r="117" spans="1:11">
      <c r="A117" s="152" t="str">
        <f>"AMLA_VR_" &amp; B117 &amp; "_" &amp; C117 &amp; "_" &amp; TEXT(COUNTIFS($B$2:B117, B117, $C$2:C117, C117), "00")</f>
        <v>AMLA_VR_AML.03.04_C0090_01</v>
      </c>
      <c r="B117" s="150" t="s">
        <v>205</v>
      </c>
      <c r="C117" s="150" t="s">
        <v>116</v>
      </c>
      <c r="D117" s="150" t="s">
        <v>1552</v>
      </c>
      <c r="E117" s="153" t="str" cm="1">
        <f t="array" aca="1" ref="E117" ca="1">IF(C117="", INDIRECT("'"&amp;B117&amp;"'!B3"), INDEX(INDIRECT("'"&amp;B117&amp;"'!5:5"), COLUMN(INDIRECT("'"&amp;B117&amp;"'!"&amp;D117))))</f>
        <v>Loan Repayments from Non-EEA Countries</v>
      </c>
      <c r="F117" s="150" t="s">
        <v>1544</v>
      </c>
      <c r="G117" s="150" t="s">
        <v>1545</v>
      </c>
      <c r="H117" s="151" t="s">
        <v>1622</v>
      </c>
      <c r="I117" s="150" t="str">
        <f>IF('AML.03.04'!$J$11&lt;0, $G117 &amp; ": " &amp; $H117, "OK")</f>
        <v>OK</v>
      </c>
      <c r="J117" s="150" t="str" cm="1">
        <f t="array" ref="J117">IF(
    _xlfn.TEXTJOIN(CHAR(10), TRUE,
        IF(
            _xlfn._xlws.FILTER($I$2:$I$917, ($B$2:$B$917=B117)*($C$2:$C$917=C117))&lt;&gt;"OK",
            _xlfn._xlws.FILTER($I$2:$I$917, ($B$2:$B$917=B117)*($C$2:$C$917=C117)),
            ""
        )
    )="",
    "OK",
    _xlfn.TEXTJOIN(CHAR(10), TRUE,
        IF(
            _xlfn._xlws.FILTER($I$2:$I$917, ($B$2:$B$917=B117)*($C$2:$C$917=C117))&lt;&gt;"OK",
            _xlfn._xlws.FILTER($I$2:$I$917, ($B$2:$B$917=B117)*($C$2:$C$917=C117)),
            ""
        )
    )
)</f>
        <v>OK</v>
      </c>
      <c r="K117" s="150" t="s">
        <v>1547</v>
      </c>
    </row>
    <row r="118" spans="1:11">
      <c r="A118" s="152" t="str">
        <f>"AMLA_VR_" &amp; B118 &amp; "_" &amp; C118 &amp; "_" &amp; TEXT(COUNTIFS($B$2:B118, B118, $C$2:C118, C118), "00")</f>
        <v>AMLA_VR_AML.03.04_C0090_02</v>
      </c>
      <c r="B118" s="150" t="s">
        <v>205</v>
      </c>
      <c r="C118" s="150" t="s">
        <v>116</v>
      </c>
      <c r="D118" s="150" t="s">
        <v>1552</v>
      </c>
      <c r="E118" s="153" t="str" cm="1">
        <f t="array" aca="1" ref="E118" ca="1">IF(C118="", INDIRECT("'"&amp;B118&amp;"'!B3"), INDEX(INDIRECT("'"&amp;B118&amp;"'!5:5"), COLUMN(INDIRECT("'"&amp;B118&amp;"'!"&amp;D118))))</f>
        <v>Loan Repayments from Non-EEA Countries</v>
      </c>
      <c r="F118" s="150" t="s">
        <v>1548</v>
      </c>
      <c r="G118" s="150" t="s">
        <v>1545</v>
      </c>
      <c r="H118" s="151" t="s">
        <v>1549</v>
      </c>
      <c r="I118" s="150" t="str">
        <f>IF(TRIM(SUBSTITUTE('AML.03.04'!$J$11&amp;"",CHAR(160),""))="","OK",IF(OR(NOT(ISNUMBER('AML.03.04'!$J$11)),IFERROR(INT('AML.03.04'!$J$11)&lt;&gt;'AML.03.04'!$J$11,TRUE)),$G118&amp;": "&amp;$H118,"OK"))</f>
        <v>OK</v>
      </c>
      <c r="J118" s="150" t="str" cm="1">
        <f t="array" ref="J118">IF(
    _xlfn.TEXTJOIN(CHAR(10), TRUE,
        IF(
            _xlfn._xlws.FILTER($I$2:$I$917, ($B$2:$B$917=B118)*($C$2:$C$917=C118))&lt;&gt;"OK",
            _xlfn._xlws.FILTER($I$2:$I$917, ($B$2:$B$917=B118)*($C$2:$C$917=C118)),
            ""
        )
    )="",
    "OK",
    _xlfn.TEXTJOIN(CHAR(10), TRUE,
        IF(
            _xlfn._xlws.FILTER($I$2:$I$917, ($B$2:$B$917=B118)*($C$2:$C$917=C118))&lt;&gt;"OK",
            _xlfn._xlws.FILTER($I$2:$I$917, ($B$2:$B$917=B118)*($C$2:$C$917=C118)),
            ""
        )
    )
)</f>
        <v>OK</v>
      </c>
      <c r="K118" s="150" t="s">
        <v>1547</v>
      </c>
    </row>
    <row r="119" spans="1:11">
      <c r="A119" s="152" t="str">
        <f>"AMLA_VR_" &amp; B119 &amp; "_" &amp; C119 &amp; "_" &amp; TEXT(COUNTIFS($B$2:B119, B119, $C$2:C119, C119), "00")</f>
        <v>AMLA_VR_AML.03.04_C0100_01</v>
      </c>
      <c r="B119" s="150" t="s">
        <v>205</v>
      </c>
      <c r="C119" s="150" t="s">
        <v>117</v>
      </c>
      <c r="D119" s="150" t="s">
        <v>1571</v>
      </c>
      <c r="E119" s="153" t="str" cm="1">
        <f t="array" aca="1" ref="E119" ca="1">IF(C119="", INDIRECT("'"&amp;B119&amp;"'!B3"), INDEX(INDIRECT("'"&amp;B119&amp;"'!5:5"), COLUMN(INDIRECT("'"&amp;B119&amp;"'!"&amp;D119))))</f>
        <v>Unspecified Consumer Loans - Number</v>
      </c>
      <c r="F119" s="150" t="s">
        <v>1544</v>
      </c>
      <c r="G119" s="150" t="s">
        <v>1545</v>
      </c>
      <c r="H119" s="151" t="s">
        <v>1623</v>
      </c>
      <c r="I119" s="150" t="str">
        <f>IF('AML.03.04'!$K$11&lt;0, $G119 &amp; ": " &amp; $H119, "OK")</f>
        <v>OK</v>
      </c>
      <c r="J119" s="150" t="str" cm="1">
        <f t="array" ref="J119">IF(
    _xlfn.TEXTJOIN(CHAR(10), TRUE,
        IF(
            _xlfn._xlws.FILTER($I$2:$I$917, ($B$2:$B$917=B119)*($C$2:$C$917=C119))&lt;&gt;"OK",
            _xlfn._xlws.FILTER($I$2:$I$917, ($B$2:$B$917=B119)*($C$2:$C$917=C119)),
            ""
        )
    )="",
    "OK",
    _xlfn.TEXTJOIN(CHAR(10), TRUE,
        IF(
            _xlfn._xlws.FILTER($I$2:$I$917, ($B$2:$B$917=B119)*($C$2:$C$917=C119))&lt;&gt;"OK",
            _xlfn._xlws.FILTER($I$2:$I$917, ($B$2:$B$917=B119)*($C$2:$C$917=C119)),
            ""
        )
    )
)</f>
        <v>OK</v>
      </c>
      <c r="K119" s="150" t="s">
        <v>1547</v>
      </c>
    </row>
    <row r="120" spans="1:11">
      <c r="A120" s="152" t="str">
        <f>"AMLA_VR_" &amp; B120 &amp; "_" &amp; C120 &amp; "_" &amp; TEXT(COUNTIFS($B$2:B120, B120, $C$2:C120, C120), "00")</f>
        <v>AMLA_VR_AML.03.04_C0100_02</v>
      </c>
      <c r="B120" s="150" t="s">
        <v>205</v>
      </c>
      <c r="C120" s="150" t="s">
        <v>117</v>
      </c>
      <c r="D120" s="150" t="s">
        <v>1571</v>
      </c>
      <c r="E120" s="153" t="str" cm="1">
        <f t="array" aca="1" ref="E120" ca="1">IF(C120="", INDIRECT("'"&amp;B120&amp;"'!B3"), INDEX(INDIRECT("'"&amp;B120&amp;"'!5:5"), COLUMN(INDIRECT("'"&amp;B120&amp;"'!"&amp;D120))))</f>
        <v>Unspecified Consumer Loans - Number</v>
      </c>
      <c r="F120" s="150" t="s">
        <v>1548</v>
      </c>
      <c r="G120" s="150" t="s">
        <v>1545</v>
      </c>
      <c r="H120" s="151" t="s">
        <v>1549</v>
      </c>
      <c r="I120" s="150" t="str">
        <f>IF(TRIM(SUBSTITUTE('AML.03.04'!$K$11&amp;"",CHAR(160),""))="","OK",IF(OR(NOT(ISNUMBER('AML.03.04'!$K$11)),IFERROR(INT('AML.03.04'!$K$11)&lt;&gt;'AML.03.04'!$K$11,TRUE)),$G120&amp;": "&amp;$H120,"OK"))</f>
        <v>OK</v>
      </c>
      <c r="J120" s="150" t="str" cm="1">
        <f t="array" ref="J120">IF(
    _xlfn.TEXTJOIN(CHAR(10), TRUE,
        IF(
            _xlfn._xlws.FILTER($I$2:$I$917, ($B$2:$B$917=B120)*($C$2:$C$917=C120))&lt;&gt;"OK",
            _xlfn._xlws.FILTER($I$2:$I$917, ($B$2:$B$917=B120)*($C$2:$C$917=C120)),
            ""
        )
    )="",
    "OK",
    _xlfn.TEXTJOIN(CHAR(10), TRUE,
        IF(
            _xlfn._xlws.FILTER($I$2:$I$917, ($B$2:$B$917=B120)*($C$2:$C$917=C120))&lt;&gt;"OK",
            _xlfn._xlws.FILTER($I$2:$I$917, ($B$2:$B$917=B120)*($C$2:$C$917=C120)),
            ""
        )
    )
)</f>
        <v>OK</v>
      </c>
      <c r="K120" s="150" t="s">
        <v>1547</v>
      </c>
    </row>
    <row r="121" spans="1:11">
      <c r="A121" s="152" t="str">
        <f>"AMLA_VR_" &amp; B121 &amp; "_" &amp; C121 &amp; "_" &amp; TEXT(COUNTIFS($B$2:B121, B121, $C$2:C121, C121), "00")</f>
        <v>AMLA_VR_AML.03.04_C0130_01</v>
      </c>
      <c r="B121" s="150" t="s">
        <v>205</v>
      </c>
      <c r="C121" s="150" t="s">
        <v>120</v>
      </c>
      <c r="D121" s="150" t="s">
        <v>1577</v>
      </c>
      <c r="E121" s="153" t="str" cm="1">
        <f t="array" aca="1" ref="E121" ca="1">IF(C121="", INDIRECT("'"&amp;B121&amp;"'!B3"), INDEX(INDIRECT("'"&amp;B121&amp;"'!5:5"), COLUMN(INDIRECT("'"&amp;B121&amp;"'!"&amp;D121))))</f>
        <v>Factoring Contracts to Non-EEA Obligors - Value</v>
      </c>
      <c r="F121" s="150" t="s">
        <v>1544</v>
      </c>
      <c r="G121" s="150" t="s">
        <v>1545</v>
      </c>
      <c r="H121" s="151" t="s">
        <v>1633</v>
      </c>
      <c r="I121" s="150" t="str">
        <f>IF('AML.03.04'!$N$11&lt;0, $G121 &amp; ": " &amp; $H121, "OK")</f>
        <v>OK</v>
      </c>
      <c r="J121" s="150" t="str" cm="1">
        <f t="array" aca="1" ref="J121" ca="1">IF(
    _xlfn.TEXTJOIN(CHAR(10), TRUE,
        IF(
            _xlfn._xlws.FILTER($I$2:$I$917, ($B$2:$B$917=B121)*($C$2:$C$917=C121))&lt;&gt;"OK",
            _xlfn._xlws.FILTER($I$2:$I$917, ($B$2:$B$917=B121)*($C$2:$C$917=C121)),
            ""
        )
    )="",
    "OK",
    _xlfn.TEXTJOIN(CHAR(10), TRUE,
        IF(
            _xlfn._xlws.FILTER($I$2:$I$917, ($B$2:$B$917=B121)*($C$2:$C$917=C121))&lt;&gt;"OK",
            _xlfn._xlws.FILTER($I$2:$I$917, ($B$2:$B$917=B121)*($C$2:$C$917=C121)),
            ""
        )
    )
)</f>
        <v>OK</v>
      </c>
      <c r="K121" s="150" t="s">
        <v>1547</v>
      </c>
    </row>
    <row r="122" spans="1:11">
      <c r="A122" s="152" t="str">
        <f>"AMLA_VR_" &amp; B122 &amp; "_" &amp; C122 &amp; "_" &amp; TEXT(COUNTIFS($B$2:B122, B122, $C$2:C122, C122), "00")</f>
        <v>AMLA_VR_AML.03.04_C0130_02</v>
      </c>
      <c r="B122" s="150" t="s">
        <v>205</v>
      </c>
      <c r="C122" s="150" t="s">
        <v>120</v>
      </c>
      <c r="D122" s="150" t="s">
        <v>1577</v>
      </c>
      <c r="E122" s="153" t="str" cm="1">
        <f t="array" aca="1" ref="E122" ca="1">IF(C122="", INDIRECT("'"&amp;B122&amp;"'!B3"), INDEX(INDIRECT("'"&amp;B122&amp;"'!5:5"), COLUMN(INDIRECT("'"&amp;B122&amp;"'!"&amp;D122))))</f>
        <v>Factoring Contracts to Non-EEA Obligors - Value</v>
      </c>
      <c r="F122" s="150" t="s">
        <v>1548</v>
      </c>
      <c r="G122" s="150" t="s">
        <v>1545</v>
      </c>
      <c r="H122" s="151" t="s">
        <v>1630</v>
      </c>
      <c r="I122" s="150" t="str">
        <f>IF(TRIM(SUBSTITUTE('AML.03.04'!$N$11&amp;"",CHAR(160),""))="","OK",IF(NOT(ISNUMBER('AML.03.04'!$N$11)),$G122&amp;": "&amp;$H122,"OK"))</f>
        <v>OK</v>
      </c>
      <c r="J122" s="150" t="str" cm="1">
        <f t="array" aca="1" ref="J122" ca="1">IF(
    _xlfn.TEXTJOIN(CHAR(10), TRUE,
        IF(
            _xlfn._xlws.FILTER($I$2:$I$917, ($B$2:$B$917=B122)*($C$2:$C$917=C122))&lt;&gt;"OK",
            _xlfn._xlws.FILTER($I$2:$I$917, ($B$2:$B$917=B122)*($C$2:$C$917=C122)),
            ""
        )
    )="",
    "OK",
    _xlfn.TEXTJOIN(CHAR(10), TRUE,
        IF(
            _xlfn._xlws.FILTER($I$2:$I$917, ($B$2:$B$917=B122)*($C$2:$C$917=C122))&lt;&gt;"OK",
            _xlfn._xlws.FILTER($I$2:$I$917, ($B$2:$B$917=B122)*($C$2:$C$917=C122)),
            ""
        )
    )
)</f>
        <v>OK</v>
      </c>
      <c r="K122" s="150" t="s">
        <v>1547</v>
      </c>
    </row>
    <row r="123" spans="1:11">
      <c r="A123" s="152" t="str">
        <f>"AMLA_VR_" &amp; B123 &amp; "_" &amp; C123 &amp; "_" &amp; TEXT(COUNTIFS($B$2:B123, B123, $C$2:C123, C123), "00")</f>
        <v>AMLA_VR_AML.03.04_C0130_03</v>
      </c>
      <c r="B123" s="150" t="s">
        <v>205</v>
      </c>
      <c r="C123" s="150" t="s">
        <v>120</v>
      </c>
      <c r="D123" s="150" t="s">
        <v>1577</v>
      </c>
      <c r="E123" s="153" t="str" cm="1">
        <f t="array" aca="1" ref="E123" ca="1">IF(C123="", INDIRECT("'"&amp;B123&amp;"'!B3"), INDEX(INDIRECT("'"&amp;B123&amp;"'!5:5"), COLUMN(INDIRECT("'"&amp;B123&amp;"'!"&amp;D123))))</f>
        <v>Factoring Contracts to Non-EEA Obligors - Value</v>
      </c>
      <c r="F123" s="150" t="s">
        <v>1544</v>
      </c>
      <c r="G123" s="150" t="s">
        <v>1550</v>
      </c>
      <c r="H123" s="151" t="s">
        <v>1634</v>
      </c>
      <c r="I123" s="150" t="str" cm="1">
        <f t="array" aca="1" ref="I123" ca="1">IF(INDIRECT(B123&amp;"!"&amp;D123)&gt;INDIRECT(B123&amp;"!M11"), $G123 &amp; ": " &amp; $H123, "OK")</f>
        <v>OK</v>
      </c>
      <c r="J123" s="150" t="str" cm="1">
        <f t="array" aca="1" ref="J123" ca="1">IF(
    _xlfn.TEXTJOIN(CHAR(10), TRUE,
        IF(
            _xlfn._xlws.FILTER($I$2:$I$917, ($B$2:$B$917=B123)*($C$2:$C$917=C123))&lt;&gt;"OK",
            _xlfn._xlws.FILTER($I$2:$I$917, ($B$2:$B$917=B123)*($C$2:$C$917=C123)),
            ""
        )
    )="",
    "OK",
    _xlfn.TEXTJOIN(CHAR(10), TRUE,
        IF(
            _xlfn._xlws.FILTER($I$2:$I$917, ($B$2:$B$917=B123)*($C$2:$C$917=C123))&lt;&gt;"OK",
            _xlfn._xlws.FILTER($I$2:$I$917, ($B$2:$B$917=B123)*($C$2:$C$917=C123)),
            ""
        )
    )
)</f>
        <v>OK</v>
      </c>
      <c r="K123" s="150" t="s">
        <v>1547</v>
      </c>
    </row>
    <row r="124" spans="1:11">
      <c r="A124" s="152" t="str">
        <f>"AMLA_VR_" &amp; B124 &amp; "_" &amp; C124 &amp; "_" &amp; TEXT(COUNTIFS($B$2:B124, B124, $C$2:C124, C124), "00")</f>
        <v>AMLA_VR_AML.03.05_C0010_01</v>
      </c>
      <c r="B124" s="150" t="s">
        <v>222</v>
      </c>
      <c r="C124" s="150" t="s">
        <v>108</v>
      </c>
      <c r="D124" s="150" t="s">
        <v>1556</v>
      </c>
      <c r="E124" s="153" t="str" cm="1">
        <f t="array" aca="1" ref="E124" ca="1">IF(C124="", INDIRECT("'"&amp;B124&amp;"'!B3"), INDEX(INDIRECT("'"&amp;B124&amp;"'!5:5"), COLUMN(INDIRECT("'"&amp;B124&amp;"'!"&amp;D124))))</f>
        <v>Gross Written Premiums - Value</v>
      </c>
      <c r="F124" s="150" t="s">
        <v>1544</v>
      </c>
      <c r="G124" s="150" t="s">
        <v>1545</v>
      </c>
      <c r="H124" s="151" t="s">
        <v>1629</v>
      </c>
      <c r="I124" s="150" t="str">
        <f>IF('AML.03.05'!$B$11&lt;0, $G124 &amp; ": " &amp; $H124, "OK")</f>
        <v>OK</v>
      </c>
      <c r="J124" s="150" t="str" cm="1">
        <f t="array" ref="J124">IF(
    _xlfn.TEXTJOIN(CHAR(10), TRUE,
        IF(
            _xlfn._xlws.FILTER($I$2:$I$917, ($B$2:$B$917=B124)*($C$2:$C$917=C124))&lt;&gt;"OK",
            _xlfn._xlws.FILTER($I$2:$I$917, ($B$2:$B$917=B124)*($C$2:$C$917=C124)),
            ""
        )
    )="",
    "OK",
    _xlfn.TEXTJOIN(CHAR(10), TRUE,
        IF(
            _xlfn._xlws.FILTER($I$2:$I$917, ($B$2:$B$917=B124)*($C$2:$C$917=C124))&lt;&gt;"OK",
            _xlfn._xlws.FILTER($I$2:$I$917, ($B$2:$B$917=B124)*($C$2:$C$917=C124)),
            ""
        )
    )
)</f>
        <v>OK</v>
      </c>
      <c r="K124" s="150" t="s">
        <v>1547</v>
      </c>
    </row>
    <row r="125" spans="1:11">
      <c r="A125" s="152" t="str">
        <f>"AMLA_VR_" &amp; B125 &amp; "_" &amp; C125 &amp; "_" &amp; TEXT(COUNTIFS($B$2:B125, B125, $C$2:C125, C125), "00")</f>
        <v>AMLA_VR_AML.03.05_C0010_02</v>
      </c>
      <c r="B125" s="150" t="s">
        <v>222</v>
      </c>
      <c r="C125" s="150" t="s">
        <v>108</v>
      </c>
      <c r="D125" s="150" t="s">
        <v>1556</v>
      </c>
      <c r="E125" s="153" t="str" cm="1">
        <f t="array" aca="1" ref="E125" ca="1">IF(C125="", INDIRECT("'"&amp;B125&amp;"'!B3"), INDEX(INDIRECT("'"&amp;B125&amp;"'!5:5"), COLUMN(INDIRECT("'"&amp;B125&amp;"'!"&amp;D125))))</f>
        <v>Gross Written Premiums - Value</v>
      </c>
      <c r="F125" s="150" t="s">
        <v>1548</v>
      </c>
      <c r="G125" s="150" t="s">
        <v>1545</v>
      </c>
      <c r="H125" s="151" t="s">
        <v>1630</v>
      </c>
      <c r="I125" s="150" t="str">
        <f>IF(TRIM(SUBSTITUTE('AML.03.05'!$B$11&amp;"",CHAR(160),""))="","OK",IF(NOT(ISNUMBER('AML.03.05'!$B$11)),$G125&amp;": "&amp;$H125,"OK"))</f>
        <v>OK</v>
      </c>
      <c r="J125" s="150" t="str" cm="1">
        <f t="array" ref="J125">IF(
    _xlfn.TEXTJOIN(CHAR(10), TRUE,
        IF(
            _xlfn._xlws.FILTER($I$2:$I$917, ($B$2:$B$917=B125)*($C$2:$C$917=C125))&lt;&gt;"OK",
            _xlfn._xlws.FILTER($I$2:$I$917, ($B$2:$B$917=B125)*($C$2:$C$917=C125)),
            ""
        )
    )="",
    "OK",
    _xlfn.TEXTJOIN(CHAR(10), TRUE,
        IF(
            _xlfn._xlws.FILTER($I$2:$I$917, ($B$2:$B$917=B125)*($C$2:$C$917=C125))&lt;&gt;"OK",
            _xlfn._xlws.FILTER($I$2:$I$917, ($B$2:$B$917=B125)*($C$2:$C$917=C125)),
            ""
        )
    )
)</f>
        <v>OK</v>
      </c>
      <c r="K125" s="150" t="s">
        <v>1547</v>
      </c>
    </row>
    <row r="126" spans="1:11">
      <c r="A126" s="152" t="str">
        <f>"AMLA_VR_" &amp; B126 &amp; "_" &amp; C126 &amp; "_" &amp; TEXT(COUNTIFS($B$2:B126, B126, $C$2:C126, C126), "00")</f>
        <v>AMLA_VR_AML.03.05_C0020_01</v>
      </c>
      <c r="B126" s="150" t="s">
        <v>222</v>
      </c>
      <c r="C126" s="150" t="s">
        <v>109</v>
      </c>
      <c r="D126" s="150" t="s">
        <v>1543</v>
      </c>
      <c r="E126" s="153" t="str" cm="1">
        <f t="array" aca="1" ref="E126" ca="1">IF(C126="", INDIRECT("'"&amp;B126&amp;"'!B3"), INDEX(INDIRECT("'"&amp;B126&amp;"'!5:5"), COLUMN(INDIRECT("'"&amp;B126&amp;"'!"&amp;D126))))</f>
        <v>Surrender Value of Insurance Contracts</v>
      </c>
      <c r="F126" s="150" t="s">
        <v>1544</v>
      </c>
      <c r="G126" s="150" t="s">
        <v>1545</v>
      </c>
      <c r="H126" s="151" t="s">
        <v>1546</v>
      </c>
      <c r="I126" s="150" t="str">
        <f>IF('AML.03.05'!$C$11&lt;0, $G126 &amp; ": " &amp; $H126, "OK")</f>
        <v>OK</v>
      </c>
      <c r="J126" s="150" t="str" cm="1">
        <f t="array" ref="J126">IF(
    _xlfn.TEXTJOIN(CHAR(10), TRUE,
        IF(
            _xlfn._xlws.FILTER($I$2:$I$917, ($B$2:$B$917=B126)*($C$2:$C$917=C126))&lt;&gt;"OK",
            _xlfn._xlws.FILTER($I$2:$I$917, ($B$2:$B$917=B126)*($C$2:$C$917=C126)),
            ""
        )
    )="",
    "OK",
    _xlfn.TEXTJOIN(CHAR(10), TRUE,
        IF(
            _xlfn._xlws.FILTER($I$2:$I$917, ($B$2:$B$917=B126)*($C$2:$C$917=C126))&lt;&gt;"OK",
            _xlfn._xlws.FILTER($I$2:$I$917, ($B$2:$B$917=B126)*($C$2:$C$917=C126)),
            ""
        )
    )
)</f>
        <v>OK</v>
      </c>
      <c r="K126" s="150" t="s">
        <v>1547</v>
      </c>
    </row>
    <row r="127" spans="1:11">
      <c r="A127" s="152" t="str">
        <f>"AMLA_VR_" &amp; B127 &amp; "_" &amp; C127 &amp; "_" &amp; TEXT(COUNTIFS($B$2:B127, B127, $C$2:C127, C127), "00")</f>
        <v>AMLA_VR_AML.03.05_C0020_02</v>
      </c>
      <c r="B127" s="150" t="s">
        <v>222</v>
      </c>
      <c r="C127" s="150" t="s">
        <v>109</v>
      </c>
      <c r="D127" s="150" t="s">
        <v>1543</v>
      </c>
      <c r="E127" s="153" t="str" cm="1">
        <f t="array" aca="1" ref="E127" ca="1">IF(C127="", INDIRECT("'"&amp;B127&amp;"'!B3"), INDEX(INDIRECT("'"&amp;B127&amp;"'!5:5"), COLUMN(INDIRECT("'"&amp;B127&amp;"'!"&amp;D127))))</f>
        <v>Surrender Value of Insurance Contracts</v>
      </c>
      <c r="F127" s="150" t="s">
        <v>1548</v>
      </c>
      <c r="G127" s="150" t="s">
        <v>1545</v>
      </c>
      <c r="H127" s="151" t="s">
        <v>1630</v>
      </c>
      <c r="I127" s="150" t="str">
        <f>IF(TRIM(SUBSTITUTE('AML.03.05'!$C$11&amp;"",CHAR(160),""))="","OK",IF(NOT(ISNUMBER('AML.03.05'!$C$11)),$G127&amp;": "&amp;$H127,"OK"))</f>
        <v>OK</v>
      </c>
      <c r="J127" s="150" t="str" cm="1">
        <f t="array" ref="J127">IF(
    _xlfn.TEXTJOIN(CHAR(10), TRUE,
        IF(
            _xlfn._xlws.FILTER($I$2:$I$917, ($B$2:$B$917=B127)*($C$2:$C$917=C127))&lt;&gt;"OK",
            _xlfn._xlws.FILTER($I$2:$I$917, ($B$2:$B$917=B127)*($C$2:$C$917=C127)),
            ""
        )
    )="",
    "OK",
    _xlfn.TEXTJOIN(CHAR(10), TRUE,
        IF(
            _xlfn._xlws.FILTER($I$2:$I$917, ($B$2:$B$917=B127)*($C$2:$C$917=C127))&lt;&gt;"OK",
            _xlfn._xlws.FILTER($I$2:$I$917, ($B$2:$B$917=B127)*($C$2:$C$917=C127)),
            ""
        )
    )
)</f>
        <v>OK</v>
      </c>
      <c r="K127" s="150" t="s">
        <v>1547</v>
      </c>
    </row>
    <row r="128" spans="1:11">
      <c r="A128" s="152" t="str">
        <f>"AMLA_VR_" &amp; B128 &amp; "_" &amp; C128 &amp; "_" &amp; TEXT(COUNTIFS($B$2:B128, B128, $C$2:C128, C128), "00")</f>
        <v>AMLA_VR_AML.03.05_C0030_01</v>
      </c>
      <c r="B128" s="150" t="s">
        <v>222</v>
      </c>
      <c r="C128" s="150" t="s">
        <v>110</v>
      </c>
      <c r="D128" s="150" t="s">
        <v>1560</v>
      </c>
      <c r="E128" s="153" t="str" cm="1">
        <f t="array" aca="1" ref="E128" ca="1">IF(C128="", INDIRECT("'"&amp;B128&amp;"'!B3"), INDEX(INDIRECT("'"&amp;B128&amp;"'!5:5"), COLUMN(INDIRECT("'"&amp;B128&amp;"'!"&amp;D128))))</f>
        <v>Premiums Paid to Broker (%)</v>
      </c>
      <c r="F128" s="150" t="s">
        <v>1544</v>
      </c>
      <c r="G128" s="150" t="s">
        <v>1545</v>
      </c>
      <c r="H128" s="151" t="s">
        <v>1616</v>
      </c>
      <c r="I128" s="150" t="str">
        <f>IF('AML.03.05'!$D$11&lt;0, $G128 &amp; ": " &amp; $H128, "OK")</f>
        <v>OK</v>
      </c>
      <c r="J128" s="150" t="str" cm="1">
        <f t="array" ref="J128">IF(
    _xlfn.TEXTJOIN(CHAR(10), TRUE,
        IF(
            _xlfn._xlws.FILTER($I$2:$I$917, ($B$2:$B$917=B128)*($C$2:$C$917=C128))&lt;&gt;"OK",
            _xlfn._xlws.FILTER($I$2:$I$917, ($B$2:$B$917=B128)*($C$2:$C$917=C128)),
            ""
        )
    )="",
    "OK",
    _xlfn.TEXTJOIN(CHAR(10), TRUE,
        IF(
            _xlfn._xlws.FILTER($I$2:$I$917, ($B$2:$B$917=B128)*($C$2:$C$917=C128))&lt;&gt;"OK",
            _xlfn._xlws.FILTER($I$2:$I$917, ($B$2:$B$917=B128)*($C$2:$C$917=C128)),
            ""
        )
    )
)</f>
        <v>OK</v>
      </c>
      <c r="K128" s="150" t="s">
        <v>1547</v>
      </c>
    </row>
    <row r="129" spans="1:11">
      <c r="A129" s="152" t="str">
        <f>"AMLA_VR_" &amp; B129 &amp; "_" &amp; C129 &amp; "_" &amp; TEXT(COUNTIFS($B$2:B129, B129, $C$2:C129, C129), "00")</f>
        <v>AMLA_VR_AML.03.05_C0030_02</v>
      </c>
      <c r="B129" s="150" t="s">
        <v>222</v>
      </c>
      <c r="C129" s="150" t="s">
        <v>110</v>
      </c>
      <c r="D129" s="150" t="s">
        <v>1560</v>
      </c>
      <c r="E129" s="153" t="str" cm="1">
        <f t="array" aca="1" ref="E129" ca="1">IF(C129="", INDIRECT("'"&amp;B129&amp;"'!B3"), INDEX(INDIRECT("'"&amp;B129&amp;"'!5:5"), COLUMN(INDIRECT("'"&amp;B129&amp;"'!"&amp;D129))))</f>
        <v>Premiums Paid to Broker (%)</v>
      </c>
      <c r="F129" s="150" t="s">
        <v>1544</v>
      </c>
      <c r="G129" s="150" t="s">
        <v>1545</v>
      </c>
      <c r="H129" s="151" t="s">
        <v>1635</v>
      </c>
      <c r="I129" s="150" t="str">
        <f>IF('AML.03.05'!$D$11&gt;1, $G129 &amp; ": " &amp; $H129, "OK")</f>
        <v>OK</v>
      </c>
      <c r="J129" s="150" t="str" cm="1">
        <f t="array" ref="J129">IF(
    _xlfn.TEXTJOIN(CHAR(10), TRUE,
        IF(
            _xlfn._xlws.FILTER($I$2:$I$917, ($B$2:$B$917=B129)*($C$2:$C$917=C129))&lt;&gt;"OK",
            _xlfn._xlws.FILTER($I$2:$I$917, ($B$2:$B$917=B129)*($C$2:$C$917=C129)),
            ""
        )
    )="",
    "OK",
    _xlfn.TEXTJOIN(CHAR(10), TRUE,
        IF(
            _xlfn._xlws.FILTER($I$2:$I$917, ($B$2:$B$917=B129)*($C$2:$C$917=C129))&lt;&gt;"OK",
            _xlfn._xlws.FILTER($I$2:$I$917, ($B$2:$B$917=B129)*($C$2:$C$917=C129)),
            ""
        )
    )
)</f>
        <v>OK</v>
      </c>
      <c r="K129" s="150" t="s">
        <v>1547</v>
      </c>
    </row>
    <row r="130" spans="1:11">
      <c r="A130" s="152" t="str">
        <f>"AMLA_VR_" &amp; B130 &amp; "_" &amp; C130 &amp; "_" &amp; TEXT(COUNTIFS($B$2:B130, B130, $C$2:C130, C130), "00")</f>
        <v>AMLA_VR_AML.03.05_C0030_03</v>
      </c>
      <c r="B130" s="150" t="s">
        <v>222</v>
      </c>
      <c r="C130" s="150" t="s">
        <v>110</v>
      </c>
      <c r="D130" s="150" t="s">
        <v>1560</v>
      </c>
      <c r="E130" s="153" t="str" cm="1">
        <f t="array" aca="1" ref="E130" ca="1">IF(C130="", INDIRECT("'"&amp;B130&amp;"'!B3"), INDEX(INDIRECT("'"&amp;B130&amp;"'!5:5"), COLUMN(INDIRECT("'"&amp;B130&amp;"'!"&amp;D130))))</f>
        <v>Premiums Paid to Broker (%)</v>
      </c>
      <c r="F130" s="150" t="s">
        <v>1548</v>
      </c>
      <c r="G130" s="150" t="s">
        <v>1545</v>
      </c>
      <c r="H130" s="151" t="s">
        <v>1636</v>
      </c>
      <c r="I130" s="150" t="str">
        <f>IF(TRIM(SUBSTITUTE('AML.03.05'!$D$11&amp;"",CHAR(160),""))="","OK",IF(OR(NOT(ISNUMBER('AML.03.05'!$D$11)),'AML.03.05'!$D$11&lt;0,'AML.03.05'!$D$11&gt;1),$G130&amp;": "&amp;$H130,"OK"))</f>
        <v>OK</v>
      </c>
      <c r="J130" s="150" t="str" cm="1">
        <f t="array" ref="J130">IF(
    _xlfn.TEXTJOIN(CHAR(10), TRUE,
        IF(
            _xlfn._xlws.FILTER($I$2:$I$917, ($B$2:$B$917=B130)*($C$2:$C$917=C130))&lt;&gt;"OK",
            _xlfn._xlws.FILTER($I$2:$I$917, ($B$2:$B$917=B130)*($C$2:$C$917=C130)),
            ""
        )
    )="",
    "OK",
    _xlfn.TEXTJOIN(CHAR(10), TRUE,
        IF(
            _xlfn._xlws.FILTER($I$2:$I$917, ($B$2:$B$917=B130)*($C$2:$C$917=C130))&lt;&gt;"OK",
            _xlfn._xlws.FILTER($I$2:$I$917, ($B$2:$B$917=B130)*($C$2:$C$917=C130)),
            ""
        )
    )
)</f>
        <v>OK</v>
      </c>
      <c r="K130" s="150" t="s">
        <v>1547</v>
      </c>
    </row>
    <row r="131" spans="1:11">
      <c r="A131" s="152" t="str">
        <f>"AMLA_VR_" &amp; B131 &amp; "_" &amp; C131 &amp; "_" &amp; TEXT(COUNTIFS($B$2:B131, B131, $C$2:C131, C131), "00")</f>
        <v>AMLA_VR_AML.03.05_C0040_01</v>
      </c>
      <c r="B131" s="150" t="s">
        <v>222</v>
      </c>
      <c r="C131" s="150" t="s">
        <v>111</v>
      </c>
      <c r="D131" s="150" t="s">
        <v>1562</v>
      </c>
      <c r="E131" s="153" t="str" cm="1">
        <f t="array" aca="1" ref="E131" ca="1">IF(C131="", INDIRECT("'"&amp;B131&amp;"'!B3"), INDEX(INDIRECT("'"&amp;B131&amp;"'!5:5"), COLUMN(INDIRECT("'"&amp;B131&amp;"'!"&amp;D131))))</f>
        <v>Non-low Risk Insurance Contracts - Number</v>
      </c>
      <c r="F131" s="150" t="s">
        <v>1544</v>
      </c>
      <c r="G131" s="150" t="s">
        <v>1545</v>
      </c>
      <c r="H131" s="151" t="s">
        <v>1617</v>
      </c>
      <c r="I131" s="150" t="str">
        <f>IF('AML.03.05'!$E$11&lt;0, $G131 &amp; ": " &amp; $H131, "OK")</f>
        <v>OK</v>
      </c>
      <c r="J131" s="150" t="str" cm="1">
        <f t="array" ref="J131">IF(
    _xlfn.TEXTJOIN(CHAR(10), TRUE,
        IF(
            _xlfn._xlws.FILTER($I$2:$I$917, ($B$2:$B$917=B131)*($C$2:$C$917=C131))&lt;&gt;"OK",
            _xlfn._xlws.FILTER($I$2:$I$917, ($B$2:$B$917=B131)*($C$2:$C$917=C131)),
            ""
        )
    )="",
    "OK",
    _xlfn.TEXTJOIN(CHAR(10), TRUE,
        IF(
            _xlfn._xlws.FILTER($I$2:$I$917, ($B$2:$B$917=B131)*($C$2:$C$917=C131))&lt;&gt;"OK",
            _xlfn._xlws.FILTER($I$2:$I$917, ($B$2:$B$917=B131)*($C$2:$C$917=C131)),
            ""
        )
    )
)</f>
        <v>OK</v>
      </c>
      <c r="K131" s="150" t="s">
        <v>1547</v>
      </c>
    </row>
    <row r="132" spans="1:11">
      <c r="A132" s="152" t="str">
        <f>"AMLA_VR_" &amp; B132 &amp; "_" &amp; C132 &amp; "_" &amp; TEXT(COUNTIFS($B$2:B132, B132, $C$2:C132, C132), "00")</f>
        <v>AMLA_VR_AML.03.05_C0040_02</v>
      </c>
      <c r="B132" s="150" t="s">
        <v>222</v>
      </c>
      <c r="C132" s="150" t="s">
        <v>111</v>
      </c>
      <c r="D132" s="150" t="s">
        <v>1562</v>
      </c>
      <c r="E132" s="153" t="str" cm="1">
        <f t="array" aca="1" ref="E132" ca="1">IF(C132="", INDIRECT("'"&amp;B132&amp;"'!B3"), INDEX(INDIRECT("'"&amp;B132&amp;"'!5:5"), COLUMN(INDIRECT("'"&amp;B132&amp;"'!"&amp;D132))))</f>
        <v>Non-low Risk Insurance Contracts - Number</v>
      </c>
      <c r="F132" s="150" t="s">
        <v>1548</v>
      </c>
      <c r="G132" s="150" t="s">
        <v>1545</v>
      </c>
      <c r="H132" s="151" t="s">
        <v>1549</v>
      </c>
      <c r="I132" s="150" t="str">
        <f>IF(TRIM(SUBSTITUTE('AML.03.05'!$E$11&amp;"",CHAR(160),""))="","OK",IF(OR(NOT(ISNUMBER('AML.03.05'!$E$11)),IFERROR(INT('AML.03.05'!$E$11)&lt;&gt;'AML.03.05'!$E$11,TRUE)),$G132&amp;": "&amp;$H132,"OK"))</f>
        <v>OK</v>
      </c>
      <c r="J132" s="150" t="str" cm="1">
        <f t="array" ref="J132">IF(
    _xlfn.TEXTJOIN(CHAR(10), TRUE,
        IF(
            _xlfn._xlws.FILTER($I$2:$I$917, ($B$2:$B$917=B132)*($C$2:$C$917=C132))&lt;&gt;"OK",
            _xlfn._xlws.FILTER($I$2:$I$917, ($B$2:$B$917=B132)*($C$2:$C$917=C132)),
            ""
        )
    )="",
    "OK",
    _xlfn.TEXTJOIN(CHAR(10), TRUE,
        IF(
            _xlfn._xlws.FILTER($I$2:$I$917, ($B$2:$B$917=B132)*($C$2:$C$917=C132))&lt;&gt;"OK",
            _xlfn._xlws.FILTER($I$2:$I$917, ($B$2:$B$917=B132)*($C$2:$C$917=C132)),
            ""
        )
    )
)</f>
        <v>OK</v>
      </c>
      <c r="K132" s="150" t="s">
        <v>1547</v>
      </c>
    </row>
    <row r="133" spans="1:11">
      <c r="A133" s="152" t="str">
        <f>"AMLA_VR_" &amp; B133 &amp; "_" &amp; C133 &amp; "_" &amp; TEXT(COUNTIFS($B$2:B133, B133, $C$2:C133, C133), "00")</f>
        <v>AMLA_VR_AML.03.06_C0030_01</v>
      </c>
      <c r="B133" s="150" t="s">
        <v>229</v>
      </c>
      <c r="C133" s="150" t="s">
        <v>110</v>
      </c>
      <c r="D133" s="150" t="s">
        <v>1560</v>
      </c>
      <c r="E133" s="153" t="str" cm="1">
        <f t="array" aca="1" ref="E133" ca="1">IF(C133="", INDIRECT("'"&amp;B133&amp;"'!B3"), INDEX(INDIRECT("'"&amp;B133&amp;"'!5:5"), COLUMN(INDIRECT("'"&amp;B133&amp;"'!"&amp;D133))))</f>
        <v>Currency Exchange - Sell &gt; EUR 1 000 (Number)</v>
      </c>
      <c r="F133" s="150" t="s">
        <v>1544</v>
      </c>
      <c r="G133" s="150" t="s">
        <v>1545</v>
      </c>
      <c r="H133" s="151" t="s">
        <v>1616</v>
      </c>
      <c r="I133" s="150" t="str">
        <f>IF('AML.03.06'!$D$11&lt;0, $G133 &amp; ": " &amp; $H133, "OK")</f>
        <v>OK</v>
      </c>
      <c r="J133" s="150" t="str" cm="1">
        <f t="array" aca="1" ref="J133" ca="1">IF(
    _xlfn.TEXTJOIN(CHAR(10), TRUE,
        IF(
            _xlfn._xlws.FILTER($I$2:$I$917, ($B$2:$B$917=B133)*($C$2:$C$917=C133))&lt;&gt;"OK",
            _xlfn._xlws.FILTER($I$2:$I$917, ($B$2:$B$917=B133)*($C$2:$C$917=C133)),
            ""
        )
    )="",
    "OK",
    _xlfn.TEXTJOIN(CHAR(10), TRUE,
        IF(
            _xlfn._xlws.FILTER($I$2:$I$917, ($B$2:$B$917=B133)*($C$2:$C$917=C133))&lt;&gt;"OK",
            _xlfn._xlws.FILTER($I$2:$I$917, ($B$2:$B$917=B133)*($C$2:$C$917=C133)),
            ""
        )
    )
)</f>
        <v>OK</v>
      </c>
      <c r="K133" s="150" t="s">
        <v>1547</v>
      </c>
    </row>
    <row r="134" spans="1:11">
      <c r="A134" s="152" t="str">
        <f>"AMLA_VR_" &amp; B134 &amp; "_" &amp; C134 &amp; "_" &amp; TEXT(COUNTIFS($B$2:B134, B134, $C$2:C134, C134), "00")</f>
        <v>AMLA_VR_AML.03.06_C0030_02</v>
      </c>
      <c r="B134" s="150" t="s">
        <v>229</v>
      </c>
      <c r="C134" s="150" t="s">
        <v>110</v>
      </c>
      <c r="D134" s="150" t="s">
        <v>1560</v>
      </c>
      <c r="E134" s="153" t="str" cm="1">
        <f t="array" aca="1" ref="E134" ca="1">IF(C134="", INDIRECT("'"&amp;B134&amp;"'!B3"), INDEX(INDIRECT("'"&amp;B134&amp;"'!5:5"), COLUMN(INDIRECT("'"&amp;B134&amp;"'!"&amp;D134))))</f>
        <v>Currency Exchange - Sell &gt; EUR 1 000 (Number)</v>
      </c>
      <c r="F134" s="150" t="s">
        <v>1548</v>
      </c>
      <c r="G134" s="150" t="s">
        <v>1545</v>
      </c>
      <c r="H134" s="151" t="s">
        <v>1549</v>
      </c>
      <c r="I134" s="150" t="str">
        <f>IF(TRIM(SUBSTITUTE('AML.03.06'!$D$11&amp;"",CHAR(160),""))="","OK",IF(OR(NOT(ISNUMBER('AML.03.06'!$D$11)),IFERROR(INT('AML.03.06'!$D$11)&lt;&gt;'AML.03.06'!$D$11,TRUE)),$G134&amp;": "&amp;$H134,"OK"))</f>
        <v>OK</v>
      </c>
      <c r="J134" s="150" t="str" cm="1">
        <f t="array" aca="1" ref="J134" ca="1">IF(
    _xlfn.TEXTJOIN(CHAR(10), TRUE,
        IF(
            _xlfn._xlws.FILTER($I$2:$I$917, ($B$2:$B$917=B134)*($C$2:$C$917=C134))&lt;&gt;"OK",
            _xlfn._xlws.FILTER($I$2:$I$917, ($B$2:$B$917=B134)*($C$2:$C$917=C134)),
            ""
        )
    )="",
    "OK",
    _xlfn.TEXTJOIN(CHAR(10), TRUE,
        IF(
            _xlfn._xlws.FILTER($I$2:$I$917, ($B$2:$B$917=B134)*($C$2:$C$917=C134))&lt;&gt;"OK",
            _xlfn._xlws.FILTER($I$2:$I$917, ($B$2:$B$917=B134)*($C$2:$C$917=C134)),
            ""
        )
    )
)</f>
        <v>OK</v>
      </c>
      <c r="K134" s="150" t="s">
        <v>1547</v>
      </c>
    </row>
    <row r="135" spans="1:11">
      <c r="A135" s="152" t="str">
        <f>"AMLA_VR_" &amp; B135 &amp; "_" &amp; C135 &amp; "_" &amp; TEXT(COUNTIFS($B$2:B135, B135, $C$2:C135, C135), "00")</f>
        <v>AMLA_VR_AML.03.06_C0030_03</v>
      </c>
      <c r="B135" s="150" t="s">
        <v>229</v>
      </c>
      <c r="C135" s="150" t="s">
        <v>110</v>
      </c>
      <c r="D135" s="150" t="s">
        <v>1560</v>
      </c>
      <c r="E135" s="153" t="str" cm="1">
        <f t="array" aca="1" ref="E135" ca="1">IF(C135="", INDIRECT("'"&amp;B135&amp;"'!B3"), INDEX(INDIRECT("'"&amp;B135&amp;"'!5:5"), COLUMN(INDIRECT("'"&amp;B135&amp;"'!"&amp;D135))))</f>
        <v>Currency Exchange - Sell &gt; EUR 1 000 (Number)</v>
      </c>
      <c r="F135" s="150" t="s">
        <v>1544</v>
      </c>
      <c r="G135" s="150" t="s">
        <v>1550</v>
      </c>
      <c r="H135" s="151" t="s">
        <v>1637</v>
      </c>
      <c r="I135" s="150" t="str" cm="1">
        <f t="array" aca="1" ref="I135" ca="1">IF(INDIRECT(B135&amp;"!"&amp;D135)&gt;INDIRECT(B135&amp;"!B11"), $G135 &amp; ": " &amp; $H135, "OK")</f>
        <v>OK</v>
      </c>
      <c r="J135" s="150" t="str" cm="1">
        <f t="array" aca="1" ref="J135" ca="1">IF(
    _xlfn.TEXTJOIN(CHAR(10), TRUE,
        IF(
            _xlfn._xlws.FILTER($I$2:$I$917, ($B$2:$B$917=B135)*($C$2:$C$917=C135))&lt;&gt;"OK",
            _xlfn._xlws.FILTER($I$2:$I$917, ($B$2:$B$917=B135)*($C$2:$C$917=C135)),
            ""
        )
    )="",
    "OK",
    _xlfn.TEXTJOIN(CHAR(10), TRUE,
        IF(
            _xlfn._xlws.FILTER($I$2:$I$917, ($B$2:$B$917=B135)*($C$2:$C$917=C135))&lt;&gt;"OK",
            _xlfn._xlws.FILTER($I$2:$I$917, ($B$2:$B$917=B135)*($C$2:$C$917=C135)),
            ""
        )
    )
)</f>
        <v>OK</v>
      </c>
      <c r="K135" s="150" t="s">
        <v>1547</v>
      </c>
    </row>
    <row r="136" spans="1:11">
      <c r="A136" s="152" t="str">
        <f>"AMLA_VR_" &amp; B136 &amp; "_" &amp; C136 &amp; "_" &amp; TEXT(COUNTIFS($B$2:B136, B136, $C$2:C136, C136), "00")</f>
        <v>AMLA_VR_AML.03.06_C0040_01</v>
      </c>
      <c r="B136" s="150" t="s">
        <v>229</v>
      </c>
      <c r="C136" s="150" t="s">
        <v>111</v>
      </c>
      <c r="D136" s="150" t="s">
        <v>1562</v>
      </c>
      <c r="E136" s="153" t="str" cm="1">
        <f t="array" aca="1" ref="E136" ca="1">IF(C136="", INDIRECT("'"&amp;B136&amp;"'!B3"), INDEX(INDIRECT("'"&amp;B136&amp;"'!5:5"), COLUMN(INDIRECT("'"&amp;B136&amp;"'!"&amp;D136))))</f>
        <v>Currency Exchange - Buy &gt; EUR 1 000 (Number)</v>
      </c>
      <c r="F136" s="150" t="s">
        <v>1544</v>
      </c>
      <c r="G136" s="150" t="s">
        <v>1545</v>
      </c>
      <c r="H136" s="151" t="s">
        <v>1617</v>
      </c>
      <c r="I136" s="150" t="str">
        <f>IF('AML.03.06'!$E$11&lt;0, $G136 &amp; ": " &amp; $H136, "OK")</f>
        <v>OK</v>
      </c>
      <c r="J136" s="150" t="str" cm="1">
        <f t="array" aca="1" ref="J136" ca="1">IF(
    _xlfn.TEXTJOIN(CHAR(10), TRUE,
        IF(
            _xlfn._xlws.FILTER($I$2:$I$917, ($B$2:$B$917=B136)*($C$2:$C$917=C136))&lt;&gt;"OK",
            _xlfn._xlws.FILTER($I$2:$I$917, ($B$2:$B$917=B136)*($C$2:$C$917=C136)),
            ""
        )
    )="",
    "OK",
    _xlfn.TEXTJOIN(CHAR(10), TRUE,
        IF(
            _xlfn._xlws.FILTER($I$2:$I$917, ($B$2:$B$917=B136)*($C$2:$C$917=C136))&lt;&gt;"OK",
            _xlfn._xlws.FILTER($I$2:$I$917, ($B$2:$B$917=B136)*($C$2:$C$917=C136)),
            ""
        )
    )
)</f>
        <v>OK</v>
      </c>
      <c r="K136" s="150" t="s">
        <v>1547</v>
      </c>
    </row>
    <row r="137" spans="1:11">
      <c r="A137" s="152" t="str">
        <f>"AMLA_VR_" &amp; B137 &amp; "_" &amp; C137 &amp; "_" &amp; TEXT(COUNTIFS($B$2:B137, B137, $C$2:C137, C137), "00")</f>
        <v>AMLA_VR_AML.03.06_C0040_02</v>
      </c>
      <c r="B137" s="150" t="s">
        <v>229</v>
      </c>
      <c r="C137" s="150" t="s">
        <v>111</v>
      </c>
      <c r="D137" s="150" t="s">
        <v>1562</v>
      </c>
      <c r="E137" s="153" t="str" cm="1">
        <f t="array" aca="1" ref="E137" ca="1">IF(C137="", INDIRECT("'"&amp;B137&amp;"'!B3"), INDEX(INDIRECT("'"&amp;B137&amp;"'!5:5"), COLUMN(INDIRECT("'"&amp;B137&amp;"'!"&amp;D137))))</f>
        <v>Currency Exchange - Buy &gt; EUR 1 000 (Number)</v>
      </c>
      <c r="F137" s="150" t="s">
        <v>1548</v>
      </c>
      <c r="G137" s="150" t="s">
        <v>1545</v>
      </c>
      <c r="H137" s="151" t="s">
        <v>1549</v>
      </c>
      <c r="I137" s="150" t="str">
        <f>IF(TRIM(SUBSTITUTE('AML.03.06'!$E$11&amp;"",CHAR(160),""))="","OK",IF(OR(NOT(ISNUMBER('AML.03.06'!$E$11)),IFERROR(INT('AML.03.06'!$E$11)&lt;&gt;'AML.03.06'!$E$11,TRUE)),$G137&amp;": "&amp;$H137,"OK"))</f>
        <v>OK</v>
      </c>
      <c r="J137" s="150" t="str" cm="1">
        <f t="array" aca="1" ref="J137" ca="1">IF(
    _xlfn.TEXTJOIN(CHAR(10), TRUE,
        IF(
            _xlfn._xlws.FILTER($I$2:$I$917, ($B$2:$B$917=B137)*($C$2:$C$917=C137))&lt;&gt;"OK",
            _xlfn._xlws.FILTER($I$2:$I$917, ($B$2:$B$917=B137)*($C$2:$C$917=C137)),
            ""
        )
    )="",
    "OK",
    _xlfn.TEXTJOIN(CHAR(10), TRUE,
        IF(
            _xlfn._xlws.FILTER($I$2:$I$917, ($B$2:$B$917=B137)*($C$2:$C$917=C137))&lt;&gt;"OK",
            _xlfn._xlws.FILTER($I$2:$I$917, ($B$2:$B$917=B137)*($C$2:$C$917=C137)),
            ""
        )
    )
)</f>
        <v>OK</v>
      </c>
      <c r="K137" s="150" t="s">
        <v>1547</v>
      </c>
    </row>
    <row r="138" spans="1:11">
      <c r="A138" s="152" t="str">
        <f>"AMLA_VR_" &amp; B138 &amp; "_" &amp; C138 &amp; "_" &amp; TEXT(COUNTIFS($B$2:B138, B138, $C$2:C138, C138), "00")</f>
        <v>AMLA_VR_AML.03.06_C0040_03</v>
      </c>
      <c r="B138" s="150" t="s">
        <v>229</v>
      </c>
      <c r="C138" s="150" t="s">
        <v>111</v>
      </c>
      <c r="D138" s="150" t="s">
        <v>1562</v>
      </c>
      <c r="E138" s="153" t="str" cm="1">
        <f t="array" aca="1" ref="E138" ca="1">IF(C138="", INDIRECT("'"&amp;B138&amp;"'!B3"), INDEX(INDIRECT("'"&amp;B138&amp;"'!5:5"), COLUMN(INDIRECT("'"&amp;B138&amp;"'!"&amp;D138))))</f>
        <v>Currency Exchange - Buy &gt; EUR 1 000 (Number)</v>
      </c>
      <c r="F138" s="150" t="s">
        <v>1544</v>
      </c>
      <c r="G138" s="150" t="s">
        <v>1550</v>
      </c>
      <c r="H138" s="151" t="s">
        <v>1638</v>
      </c>
      <c r="I138" s="150" t="str" cm="1">
        <f t="array" aca="1" ref="I138" ca="1">IF(INDIRECT(B138&amp;"!"&amp;D138)&gt;INDIRECT(B138&amp;"!C11"), $G138 &amp; ": " &amp; $H138, "OK")</f>
        <v>OK</v>
      </c>
      <c r="J138" s="150" t="str" cm="1">
        <f t="array" aca="1" ref="J138" ca="1">IF(
    _xlfn.TEXTJOIN(CHAR(10), TRUE,
        IF(
            _xlfn._xlws.FILTER($I$2:$I$917, ($B$2:$B$917=B138)*($C$2:$C$917=C138))&lt;&gt;"OK",
            _xlfn._xlws.FILTER($I$2:$I$917, ($B$2:$B$917=B138)*($C$2:$C$917=C138)),
            ""
        )
    )="",
    "OK",
    _xlfn.TEXTJOIN(CHAR(10), TRUE,
        IF(
            _xlfn._xlws.FILTER($I$2:$I$917, ($B$2:$B$917=B138)*($C$2:$C$917=C138))&lt;&gt;"OK",
            _xlfn._xlws.FILTER($I$2:$I$917, ($B$2:$B$917=B138)*($C$2:$C$917=C138)),
            ""
        )
    )
)</f>
        <v>OK</v>
      </c>
      <c r="K138" s="150" t="s">
        <v>1547</v>
      </c>
    </row>
    <row r="139" spans="1:11">
      <c r="A139" s="152" t="str">
        <f>"AMLA_VR_" &amp; B139 &amp; "_" &amp; C139 &amp; "_" &amp; TEXT(COUNTIFS($B$2:B139, B139, $C$2:C139, C139), "00")</f>
        <v>AMLA_VR_AML.04.01_C0010_01</v>
      </c>
      <c r="B139" s="150" t="s">
        <v>237</v>
      </c>
      <c r="C139" s="150" t="s">
        <v>108</v>
      </c>
      <c r="D139" s="150" t="s">
        <v>1556</v>
      </c>
      <c r="E139" s="153" t="str" cm="1">
        <f t="array" aca="1" ref="E139" ca="1">IF(C139="", INDIRECT("'"&amp;B139&amp;"'!B3"), INDEX(INDIRECT("'"&amp;B139&amp;"'!5:5"), COLUMN(INDIRECT("'"&amp;B139&amp;"'!"&amp;D139))))</f>
        <v>Retail Clients (MiFID)</v>
      </c>
      <c r="F139" s="150" t="s">
        <v>1544</v>
      </c>
      <c r="G139" s="150" t="s">
        <v>1545</v>
      </c>
      <c r="H139" s="151" t="s">
        <v>1629</v>
      </c>
      <c r="I139" s="150" t="str">
        <f>IF('AML.04.01'!$B$11&lt;0, $G139 &amp; ": " &amp; $H139, "OK")</f>
        <v>OK</v>
      </c>
      <c r="J139" s="150" t="str" cm="1">
        <f t="array" ref="J139">IF(
    _xlfn.TEXTJOIN(CHAR(10), TRUE,
        IF(
            _xlfn._xlws.FILTER($I$2:$I$917, ($B$2:$B$917=B139)*($C$2:$C$917=C139))&lt;&gt;"OK",
            _xlfn._xlws.FILTER($I$2:$I$917, ($B$2:$B$917=B139)*($C$2:$C$917=C139)),
            ""
        )
    )="",
    "OK",
    _xlfn.TEXTJOIN(CHAR(10), TRUE,
        IF(
            _xlfn._xlws.FILTER($I$2:$I$917, ($B$2:$B$917=B139)*($C$2:$C$917=C139))&lt;&gt;"OK",
            _xlfn._xlws.FILTER($I$2:$I$917, ($B$2:$B$917=B139)*($C$2:$C$917=C139)),
            ""
        )
    )
)</f>
        <v>OK</v>
      </c>
      <c r="K139" s="150" t="s">
        <v>1547</v>
      </c>
    </row>
    <row r="140" spans="1:11">
      <c r="A140" s="152" t="str">
        <f>"AMLA_VR_" &amp; B140 &amp; "_" &amp; C140 &amp; "_" &amp; TEXT(COUNTIFS($B$2:B140, B140, $C$2:C140, C140), "00")</f>
        <v>AMLA_VR_AML.04.01_C0010_02</v>
      </c>
      <c r="B140" s="150" t="s">
        <v>237</v>
      </c>
      <c r="C140" s="150" t="s">
        <v>108</v>
      </c>
      <c r="D140" s="150" t="s">
        <v>1556</v>
      </c>
      <c r="E140" s="153" t="str" cm="1">
        <f t="array" aca="1" ref="E140" ca="1">IF(C140="", INDIRECT("'"&amp;B140&amp;"'!B3"), INDEX(INDIRECT("'"&amp;B140&amp;"'!5:5"), COLUMN(INDIRECT("'"&amp;B140&amp;"'!"&amp;D140))))</f>
        <v>Retail Clients (MiFID)</v>
      </c>
      <c r="F140" s="150" t="s">
        <v>1548</v>
      </c>
      <c r="G140" s="150" t="s">
        <v>1545</v>
      </c>
      <c r="H140" s="151" t="s">
        <v>1549</v>
      </c>
      <c r="I140" s="150" t="str">
        <f>IF(TRIM(SUBSTITUTE('AML.04.01'!$B$11&amp;"",CHAR(160),""))="","OK",IF(OR(NOT(ISNUMBER('AML.04.01'!$B$11)),IFERROR(INT('AML.04.01'!$B$11)&lt;&gt;'AML.04.01'!$B$11,TRUE)),$G140&amp;": "&amp;$H140,"OK"))</f>
        <v>OK</v>
      </c>
      <c r="J140" s="150" t="str" cm="1">
        <f t="array" ref="J140">IF(
    _xlfn.TEXTJOIN(CHAR(10), TRUE,
        IF(
            _xlfn._xlws.FILTER($I$2:$I$917, ($B$2:$B$917=B140)*($C$2:$C$917=C140))&lt;&gt;"OK",
            _xlfn._xlws.FILTER($I$2:$I$917, ($B$2:$B$917=B140)*($C$2:$C$917=C140)),
            ""
        )
    )="",
    "OK",
    _xlfn.TEXTJOIN(CHAR(10), TRUE,
        IF(
            _xlfn._xlws.FILTER($I$2:$I$917, ($B$2:$B$917=B140)*($C$2:$C$917=C140))&lt;&gt;"OK",
            _xlfn._xlws.FILTER($I$2:$I$917, ($B$2:$B$917=B140)*($C$2:$C$917=C140)),
            ""
        )
    )
)</f>
        <v>OK</v>
      </c>
      <c r="K140" s="150" t="s">
        <v>1547</v>
      </c>
    </row>
    <row r="141" spans="1:11">
      <c r="A141" s="152" t="str">
        <f>"AMLA_VR_" &amp; B141 &amp; "_" &amp; C141 &amp; "_" &amp; TEXT(COUNTIFS($B$2:B141, B141, $C$2:C141, C141), "00")</f>
        <v>AMLA_VR_AML.04.01_C0020_01</v>
      </c>
      <c r="B141" s="150" t="s">
        <v>237</v>
      </c>
      <c r="C141" s="150" t="s">
        <v>109</v>
      </c>
      <c r="D141" s="150" t="s">
        <v>1543</v>
      </c>
      <c r="E141" s="153" t="str" cm="1">
        <f t="array" aca="1" ref="E141" ca="1">IF(C141="", INDIRECT("'"&amp;B141&amp;"'!B3"), INDEX(INDIRECT("'"&amp;B141&amp;"'!5:5"), COLUMN(INDIRECT("'"&amp;B141&amp;"'!"&amp;D141))))</f>
        <v>Professional Clients (MiFID)</v>
      </c>
      <c r="F141" s="150" t="s">
        <v>1544</v>
      </c>
      <c r="G141" s="150" t="s">
        <v>1545</v>
      </c>
      <c r="H141" s="151" t="s">
        <v>1546</v>
      </c>
      <c r="I141" s="150" t="str">
        <f>IF('AML.04.01'!$C$11&lt;0, $G141 &amp; ": " &amp; $H141, "OK")</f>
        <v>OK</v>
      </c>
      <c r="J141" s="150" t="str" cm="1">
        <f t="array" ref="J141">IF(
    _xlfn.TEXTJOIN(CHAR(10), TRUE,
        IF(
            _xlfn._xlws.FILTER($I$2:$I$917, ($B$2:$B$917=B141)*($C$2:$C$917=C141))&lt;&gt;"OK",
            _xlfn._xlws.FILTER($I$2:$I$917, ($B$2:$B$917=B141)*($C$2:$C$917=C141)),
            ""
        )
    )="",
    "OK",
    _xlfn.TEXTJOIN(CHAR(10), TRUE,
        IF(
            _xlfn._xlws.FILTER($I$2:$I$917, ($B$2:$B$917=B141)*($C$2:$C$917=C141))&lt;&gt;"OK",
            _xlfn._xlws.FILTER($I$2:$I$917, ($B$2:$B$917=B141)*($C$2:$C$917=C141)),
            ""
        )
    )
)</f>
        <v>OK</v>
      </c>
      <c r="K141" s="150" t="s">
        <v>1547</v>
      </c>
    </row>
    <row r="142" spans="1:11">
      <c r="A142" s="152" t="str">
        <f>"AMLA_VR_" &amp; B142 &amp; "_" &amp; C142 &amp; "_" &amp; TEXT(COUNTIFS($B$2:B142, B142, $C$2:C142, C142), "00")</f>
        <v>AMLA_VR_AML.04.01_C0020_02</v>
      </c>
      <c r="B142" s="150" t="s">
        <v>237</v>
      </c>
      <c r="C142" s="150" t="s">
        <v>109</v>
      </c>
      <c r="D142" s="150" t="s">
        <v>1543</v>
      </c>
      <c r="E142" s="153" t="str" cm="1">
        <f t="array" aca="1" ref="E142" ca="1">IF(C142="", INDIRECT("'"&amp;B142&amp;"'!B3"), INDEX(INDIRECT("'"&amp;B142&amp;"'!5:5"), COLUMN(INDIRECT("'"&amp;B142&amp;"'!"&amp;D142))))</f>
        <v>Professional Clients (MiFID)</v>
      </c>
      <c r="F142" s="150" t="s">
        <v>1548</v>
      </c>
      <c r="G142" s="150" t="s">
        <v>1545</v>
      </c>
      <c r="H142" s="151" t="s">
        <v>1549</v>
      </c>
      <c r="I142" s="150" t="str">
        <f>IF(TRIM(SUBSTITUTE('AML.04.01'!$C$11&amp;"",CHAR(160),""))="","OK",IF(OR(NOT(ISNUMBER('AML.04.01'!$C$11)),IFERROR(INT('AML.04.01'!$C$11)&lt;&gt;'AML.04.01'!$C$11,TRUE)),$G142&amp;": "&amp;$H142,"OK"))</f>
        <v>OK</v>
      </c>
      <c r="J142" s="150" t="str" cm="1">
        <f t="array" ref="J142">IF(
    _xlfn.TEXTJOIN(CHAR(10), TRUE,
        IF(
            _xlfn._xlws.FILTER($I$2:$I$917, ($B$2:$B$917=B142)*($C$2:$C$917=C142))&lt;&gt;"OK",
            _xlfn._xlws.FILTER($I$2:$I$917, ($B$2:$B$917=B142)*($C$2:$C$917=C142)),
            ""
        )
    )="",
    "OK",
    _xlfn.TEXTJOIN(CHAR(10), TRUE,
        IF(
            _xlfn._xlws.FILTER($I$2:$I$917, ($B$2:$B$917=B142)*($C$2:$C$917=C142))&lt;&gt;"OK",
            _xlfn._xlws.FILTER($I$2:$I$917, ($B$2:$B$917=B142)*($C$2:$C$917=C142)),
            ""
        )
    )
)</f>
        <v>OK</v>
      </c>
      <c r="K142" s="150" t="s">
        <v>1547</v>
      </c>
    </row>
    <row r="143" spans="1:11">
      <c r="A143" s="152" t="str">
        <f>"AMLA_VR_" &amp; B143 &amp; "_" &amp; C143 &amp; "_" &amp; TEXT(COUNTIFS($B$2:B143, B143, $C$2:C143, C143), "00")</f>
        <v>AMLA_VR_AML.04.01_C0030_01</v>
      </c>
      <c r="B143" s="150" t="s">
        <v>237</v>
      </c>
      <c r="C143" s="150" t="s">
        <v>110</v>
      </c>
      <c r="D143" s="150" t="s">
        <v>1560</v>
      </c>
      <c r="E143" s="153" t="str" cm="1">
        <f t="array" aca="1" ref="E143" ca="1">IF(C143="", INDIRECT("'"&amp;B143&amp;"'!B3"), INDEX(INDIRECT("'"&amp;B143&amp;"'!5:5"), COLUMN(INDIRECT("'"&amp;B143&amp;"'!"&amp;D143))))</f>
        <v>Non-EEA AML/CFT Regulated Customers</v>
      </c>
      <c r="F143" s="150" t="s">
        <v>1544</v>
      </c>
      <c r="G143" s="150" t="s">
        <v>1545</v>
      </c>
      <c r="H143" s="151" t="s">
        <v>1616</v>
      </c>
      <c r="I143" s="150" t="str">
        <f>IF('AML.04.01'!$D$11&lt;0, $G143 &amp; ": " &amp; $H143, "OK")</f>
        <v>OK</v>
      </c>
      <c r="J143" s="150" t="str" cm="1">
        <f t="array" ref="J143">IF(
    _xlfn.TEXTJOIN(CHAR(10), TRUE,
        IF(
            _xlfn._xlws.FILTER($I$2:$I$917, ($B$2:$B$917=B143)*($C$2:$C$917=C143))&lt;&gt;"OK",
            _xlfn._xlws.FILTER($I$2:$I$917, ($B$2:$B$917=B143)*($C$2:$C$917=C143)),
            ""
        )
    )="",
    "OK",
    _xlfn.TEXTJOIN(CHAR(10), TRUE,
        IF(
            _xlfn._xlws.FILTER($I$2:$I$917, ($B$2:$B$917=B143)*($C$2:$C$917=C143))&lt;&gt;"OK",
            _xlfn._xlws.FILTER($I$2:$I$917, ($B$2:$B$917=B143)*($C$2:$C$917=C143)),
            ""
        )
    )
)</f>
        <v>OK</v>
      </c>
      <c r="K143" s="150" t="s">
        <v>1547</v>
      </c>
    </row>
    <row r="144" spans="1:11">
      <c r="A144" s="152" t="str">
        <f>"AMLA_VR_" &amp; B144 &amp; "_" &amp; C144 &amp; "_" &amp; TEXT(COUNTIFS($B$2:B144, B144, $C$2:C144, C144), "00")</f>
        <v>AMLA_VR_AML.04.01_C0030_02</v>
      </c>
      <c r="B144" s="150" t="s">
        <v>237</v>
      </c>
      <c r="C144" s="150" t="s">
        <v>110</v>
      </c>
      <c r="D144" s="150" t="s">
        <v>1560</v>
      </c>
      <c r="E144" s="153" t="str" cm="1">
        <f t="array" aca="1" ref="E144" ca="1">IF(C144="", INDIRECT("'"&amp;B144&amp;"'!B3"), INDEX(INDIRECT("'"&amp;B144&amp;"'!5:5"), COLUMN(INDIRECT("'"&amp;B144&amp;"'!"&amp;D144))))</f>
        <v>Non-EEA AML/CFT Regulated Customers</v>
      </c>
      <c r="F144" s="150" t="s">
        <v>1548</v>
      </c>
      <c r="G144" s="150" t="s">
        <v>1545</v>
      </c>
      <c r="H144" s="151" t="s">
        <v>1549</v>
      </c>
      <c r="I144" s="150" t="str">
        <f>IF(TRIM(SUBSTITUTE('AML.04.01'!$D$11&amp;"",CHAR(160),""))="","OK",IF(OR(NOT(ISNUMBER('AML.04.01'!$D$11)),IFERROR(INT('AML.04.01'!$D$11)&lt;&gt;'AML.04.01'!$D$11,TRUE)),$G144&amp;": "&amp;$H144,"OK"))</f>
        <v>OK</v>
      </c>
      <c r="J144" s="150" t="str" cm="1">
        <f t="array" ref="J144">IF(
    _xlfn.TEXTJOIN(CHAR(10), TRUE,
        IF(
            _xlfn._xlws.FILTER($I$2:$I$917, ($B$2:$B$917=B144)*($C$2:$C$917=C144))&lt;&gt;"OK",
            _xlfn._xlws.FILTER($I$2:$I$917, ($B$2:$B$917=B144)*($C$2:$C$917=C144)),
            ""
        )
    )="",
    "OK",
    _xlfn.TEXTJOIN(CHAR(10), TRUE,
        IF(
            _xlfn._xlws.FILTER($I$2:$I$917, ($B$2:$B$917=B144)*($C$2:$C$917=C144))&lt;&gt;"OK",
            _xlfn._xlws.FILTER($I$2:$I$917, ($B$2:$B$917=B144)*($C$2:$C$917=C144)),
            ""
        )
    )
)</f>
        <v>OK</v>
      </c>
      <c r="K144" s="150" t="s">
        <v>1547</v>
      </c>
    </row>
    <row r="145" spans="1:11">
      <c r="A145" s="152" t="str">
        <f>"AMLA_VR_" &amp; B145 &amp; "_" &amp; C145 &amp; "_" &amp; TEXT(COUNTIFS($B$2:B145, B145, $C$2:C145, C145), "00")</f>
        <v>AMLA_VR_AML.04.01_C0040_01</v>
      </c>
      <c r="B145" s="150" t="s">
        <v>237</v>
      </c>
      <c r="C145" s="150" t="s">
        <v>111</v>
      </c>
      <c r="D145" s="150" t="s">
        <v>1562</v>
      </c>
      <c r="E145" s="153" t="str" cm="1">
        <f t="array" aca="1" ref="E145" ca="1">IF(C145="", INDIRECT("'"&amp;B145&amp;"'!B3"), INDEX(INDIRECT("'"&amp;B145&amp;"'!5:5"), COLUMN(INDIRECT("'"&amp;B145&amp;"'!"&amp;D145))))</f>
        <v>Retail Clients (MiFID)</v>
      </c>
      <c r="F145" s="150" t="s">
        <v>1544</v>
      </c>
      <c r="G145" s="150" t="s">
        <v>1545</v>
      </c>
      <c r="H145" s="151" t="s">
        <v>1617</v>
      </c>
      <c r="I145" s="150" t="str">
        <f>IF('AML.04.01'!$E$11&lt;0, $G145 &amp; ": " &amp; $H145, "OK")</f>
        <v>OK</v>
      </c>
      <c r="J145" s="150" t="str" cm="1">
        <f t="array" ref="J145">IF(
    _xlfn.TEXTJOIN(CHAR(10), TRUE,
        IF(
            _xlfn._xlws.FILTER($I$2:$I$917, ($B$2:$B$917=B145)*($C$2:$C$917=C145))&lt;&gt;"OK",
            _xlfn._xlws.FILTER($I$2:$I$917, ($B$2:$B$917=B145)*($C$2:$C$917=C145)),
            ""
        )
    )="",
    "OK",
    _xlfn.TEXTJOIN(CHAR(10), TRUE,
        IF(
            _xlfn._xlws.FILTER($I$2:$I$917, ($B$2:$B$917=B145)*($C$2:$C$917=C145))&lt;&gt;"OK",
            _xlfn._xlws.FILTER($I$2:$I$917, ($B$2:$B$917=B145)*($C$2:$C$917=C145)),
            ""
        )
    )
)</f>
        <v>OK</v>
      </c>
      <c r="K145" s="150" t="s">
        <v>1547</v>
      </c>
    </row>
    <row r="146" spans="1:11">
      <c r="A146" s="152" t="str">
        <f>"AMLA_VR_" &amp; B146 &amp; "_" &amp; C146 &amp; "_" &amp; TEXT(COUNTIFS($B$2:B146, B146, $C$2:C146, C146), "00")</f>
        <v>AMLA_VR_AML.04.01_C0040_02</v>
      </c>
      <c r="B146" s="150" t="s">
        <v>237</v>
      </c>
      <c r="C146" s="150" t="s">
        <v>111</v>
      </c>
      <c r="D146" s="150" t="s">
        <v>1562</v>
      </c>
      <c r="E146" s="153" t="str" cm="1">
        <f t="array" aca="1" ref="E146" ca="1">IF(C146="", INDIRECT("'"&amp;B146&amp;"'!B3"), INDEX(INDIRECT("'"&amp;B146&amp;"'!5:5"), COLUMN(INDIRECT("'"&amp;B146&amp;"'!"&amp;D146))))</f>
        <v>Retail Clients (MiFID)</v>
      </c>
      <c r="F146" s="150" t="s">
        <v>1548</v>
      </c>
      <c r="G146" s="150" t="s">
        <v>1545</v>
      </c>
      <c r="H146" s="151" t="s">
        <v>1549</v>
      </c>
      <c r="I146" s="150" t="str">
        <f>IF(TRIM(SUBSTITUTE('AML.04.01'!$E$11&amp;"",CHAR(160),""))="","OK",IF(OR(NOT(ISNUMBER('AML.04.01'!$E$11)),IFERROR(INT('AML.04.01'!$E$11)&lt;&gt;'AML.04.01'!$E$11,TRUE)),$G146&amp;": "&amp;$H146,"OK"))</f>
        <v>OK</v>
      </c>
      <c r="J146" s="150" t="str" cm="1">
        <f t="array" ref="J146">IF(
    _xlfn.TEXTJOIN(CHAR(10), TRUE,
        IF(
            _xlfn._xlws.FILTER($I$2:$I$917, ($B$2:$B$917=B146)*($C$2:$C$917=C146))&lt;&gt;"OK",
            _xlfn._xlws.FILTER($I$2:$I$917, ($B$2:$B$917=B146)*($C$2:$C$917=C146)),
            ""
        )
    )="",
    "OK",
    _xlfn.TEXTJOIN(CHAR(10), TRUE,
        IF(
            _xlfn._xlws.FILTER($I$2:$I$917, ($B$2:$B$917=B146)*($C$2:$C$917=C146))&lt;&gt;"OK",
            _xlfn._xlws.FILTER($I$2:$I$917, ($B$2:$B$917=B146)*($C$2:$C$917=C146)),
            ""
        )
    )
)</f>
        <v>OK</v>
      </c>
      <c r="K146" s="150" t="s">
        <v>1547</v>
      </c>
    </row>
    <row r="147" spans="1:11">
      <c r="A147" s="152" t="str">
        <f>"AMLA_VR_" &amp; B147 &amp; "_" &amp; C147 &amp; "_" &amp; TEXT(COUNTIFS($B$2:B147, B147, $C$2:C147, C147), "00")</f>
        <v>AMLA_VR_AML.04.01_C0050_01</v>
      </c>
      <c r="B147" s="150" t="s">
        <v>237</v>
      </c>
      <c r="C147" s="150" t="s">
        <v>112</v>
      </c>
      <c r="D147" s="150" t="s">
        <v>1563</v>
      </c>
      <c r="E147" s="153" t="str" cm="1">
        <f t="array" aca="1" ref="E147" ca="1">IF(C147="", INDIRECT("'"&amp;B147&amp;"'!B3"), INDEX(INDIRECT("'"&amp;B147&amp;"'!5:5"), COLUMN(INDIRECT("'"&amp;B147&amp;"'!"&amp;D147))))</f>
        <v>Professional Clients (MiFID)</v>
      </c>
      <c r="F147" s="150" t="s">
        <v>1544</v>
      </c>
      <c r="G147" s="150" t="s">
        <v>1545</v>
      </c>
      <c r="H147" s="151" t="s">
        <v>1618</v>
      </c>
      <c r="I147" s="150" t="str">
        <f>IF('AML.04.01'!$F$11&lt;0, $G147 &amp; ": " &amp; $H147, "OK")</f>
        <v>OK</v>
      </c>
      <c r="J147" s="150" t="str" cm="1">
        <f t="array" ref="J147">IF(
    _xlfn.TEXTJOIN(CHAR(10), TRUE,
        IF(
            _xlfn._xlws.FILTER($I$2:$I$917, ($B$2:$B$917=B147)*($C$2:$C$917=C147))&lt;&gt;"OK",
            _xlfn._xlws.FILTER($I$2:$I$917, ($B$2:$B$917=B147)*($C$2:$C$917=C147)),
            ""
        )
    )="",
    "OK",
    _xlfn.TEXTJOIN(CHAR(10), TRUE,
        IF(
            _xlfn._xlws.FILTER($I$2:$I$917, ($B$2:$B$917=B147)*($C$2:$C$917=C147))&lt;&gt;"OK",
            _xlfn._xlws.FILTER($I$2:$I$917, ($B$2:$B$917=B147)*($C$2:$C$917=C147)),
            ""
        )
    )
)</f>
        <v>OK</v>
      </c>
      <c r="K147" s="150" t="s">
        <v>1547</v>
      </c>
    </row>
    <row r="148" spans="1:11">
      <c r="A148" s="152" t="str">
        <f>"AMLA_VR_" &amp; B148 &amp; "_" &amp; C148 &amp; "_" &amp; TEXT(COUNTIFS($B$2:B148, B148, $C$2:C148, C148), "00")</f>
        <v>AMLA_VR_AML.04.01_C0050_02</v>
      </c>
      <c r="B148" s="150" t="s">
        <v>237</v>
      </c>
      <c r="C148" s="150" t="s">
        <v>112</v>
      </c>
      <c r="D148" s="150" t="s">
        <v>1563</v>
      </c>
      <c r="E148" s="153" t="str" cm="1">
        <f t="array" aca="1" ref="E148" ca="1">IF(C148="", INDIRECT("'"&amp;B148&amp;"'!B3"), INDEX(INDIRECT("'"&amp;B148&amp;"'!5:5"), COLUMN(INDIRECT("'"&amp;B148&amp;"'!"&amp;D148))))</f>
        <v>Professional Clients (MiFID)</v>
      </c>
      <c r="F148" s="150" t="s">
        <v>1548</v>
      </c>
      <c r="G148" s="150" t="s">
        <v>1545</v>
      </c>
      <c r="H148" s="151" t="s">
        <v>1549</v>
      </c>
      <c r="I148" s="150" t="str">
        <f>IF(TRIM(SUBSTITUTE('AML.04.01'!$F$11&amp;"",CHAR(160),""))="","OK",IF(OR(NOT(ISNUMBER('AML.04.01'!$F$11)),IFERROR(INT('AML.04.01'!$F$11)&lt;&gt;'AML.04.01'!$F$11,TRUE)),$G148&amp;": "&amp;$H148,"OK"))</f>
        <v>OK</v>
      </c>
      <c r="J148" s="150" t="str" cm="1">
        <f t="array" ref="J148">IF(
    _xlfn.TEXTJOIN(CHAR(10), TRUE,
        IF(
            _xlfn._xlws.FILTER($I$2:$I$917, ($B$2:$B$917=B148)*($C$2:$C$917=C148))&lt;&gt;"OK",
            _xlfn._xlws.FILTER($I$2:$I$917, ($B$2:$B$917=B148)*($C$2:$C$917=C148)),
            ""
        )
    )="",
    "OK",
    _xlfn.TEXTJOIN(CHAR(10), TRUE,
        IF(
            _xlfn._xlws.FILTER($I$2:$I$917, ($B$2:$B$917=B148)*($C$2:$C$917=C148))&lt;&gt;"OK",
            _xlfn._xlws.FILTER($I$2:$I$917, ($B$2:$B$917=B148)*($C$2:$C$917=C148)),
            ""
        )
    )
)</f>
        <v>OK</v>
      </c>
      <c r="K148" s="150" t="s">
        <v>1547</v>
      </c>
    </row>
    <row r="149" spans="1:11">
      <c r="A149" s="152" t="str">
        <f>"AMLA_VR_" &amp; B149 &amp; "_" &amp; C149 &amp; "_" &amp; TEXT(COUNTIFS($B$2:B149, B149, $C$2:C149, C149), "00")</f>
        <v>AMLA_VR_AML.04.01_C0060_01</v>
      </c>
      <c r="B149" s="150" t="s">
        <v>237</v>
      </c>
      <c r="C149" s="150" t="s">
        <v>113</v>
      </c>
      <c r="D149" s="150" t="s">
        <v>1565</v>
      </c>
      <c r="E149" s="153" t="str" cm="1">
        <f t="array" aca="1" ref="E149" ca="1">IF(C149="", INDIRECT("'"&amp;B149&amp;"'!B3"), INDEX(INDIRECT("'"&amp;B149&amp;"'!5:5"), COLUMN(INDIRECT("'"&amp;B149&amp;"'!"&amp;D149))))</f>
        <v>Indirect Custody Assets (%)</v>
      </c>
      <c r="F149" s="150" t="s">
        <v>1544</v>
      </c>
      <c r="G149" s="150" t="s">
        <v>1545</v>
      </c>
      <c r="H149" s="151" t="s">
        <v>1619</v>
      </c>
      <c r="I149" s="150" t="str">
        <f>IF('AML.04.01'!$G$11&lt;0, $G149 &amp; ": " &amp; $H149, "OK")</f>
        <v>OK</v>
      </c>
      <c r="J149" s="150" t="str" cm="1">
        <f t="array" ref="J149">IF(
    _xlfn.TEXTJOIN(CHAR(10), TRUE,
        IF(
            _xlfn._xlws.FILTER($I$2:$I$917, ($B$2:$B$917=B149)*($C$2:$C$917=C149))&lt;&gt;"OK",
            _xlfn._xlws.FILTER($I$2:$I$917, ($B$2:$B$917=B149)*($C$2:$C$917=C149)),
            ""
        )
    )="",
    "OK",
    _xlfn.TEXTJOIN(CHAR(10), TRUE,
        IF(
            _xlfn._xlws.FILTER($I$2:$I$917, ($B$2:$B$917=B149)*($C$2:$C$917=C149))&lt;&gt;"OK",
            _xlfn._xlws.FILTER($I$2:$I$917, ($B$2:$B$917=B149)*($C$2:$C$917=C149)),
            ""
        )
    )
)</f>
        <v>OK</v>
      </c>
      <c r="K149" s="150" t="s">
        <v>1547</v>
      </c>
    </row>
    <row r="150" spans="1:11">
      <c r="A150" s="152" t="str">
        <f>"AMLA_VR_" &amp; B150 &amp; "_" &amp; C150 &amp; "_" &amp; TEXT(COUNTIFS($B$2:B150, B150, $C$2:C150, C150), "00")</f>
        <v>AMLA_VR_AML.04.01_C0060_02</v>
      </c>
      <c r="B150" s="150" t="s">
        <v>237</v>
      </c>
      <c r="C150" s="150" t="s">
        <v>113</v>
      </c>
      <c r="D150" s="150" t="s">
        <v>1565</v>
      </c>
      <c r="E150" s="153" t="str" cm="1">
        <f t="array" aca="1" ref="E150" ca="1">IF(C150="", INDIRECT("'"&amp;B150&amp;"'!B3"), INDEX(INDIRECT("'"&amp;B150&amp;"'!5:5"), COLUMN(INDIRECT("'"&amp;B150&amp;"'!"&amp;D150))))</f>
        <v>Indirect Custody Assets (%)</v>
      </c>
      <c r="F150" s="150" t="s">
        <v>1544</v>
      </c>
      <c r="G150" s="150" t="s">
        <v>1545</v>
      </c>
      <c r="H150" s="151" t="s">
        <v>1639</v>
      </c>
      <c r="I150" s="150" t="str">
        <f>IF('AML.04.01'!$G$11&gt;1, $G150 &amp; ": " &amp; $H150, "OK")</f>
        <v>OK</v>
      </c>
      <c r="J150" s="150" t="str" cm="1">
        <f t="array" ref="J150">IF(
    _xlfn.TEXTJOIN(CHAR(10), TRUE,
        IF(
            _xlfn._xlws.FILTER($I$2:$I$917, ($B$2:$B$917=B150)*($C$2:$C$917=C150))&lt;&gt;"OK",
            _xlfn._xlws.FILTER($I$2:$I$917, ($B$2:$B$917=B150)*($C$2:$C$917=C150)),
            ""
        )
    )="",
    "OK",
    _xlfn.TEXTJOIN(CHAR(10), TRUE,
        IF(
            _xlfn._xlws.FILTER($I$2:$I$917, ($B$2:$B$917=B150)*($C$2:$C$917=C150))&lt;&gt;"OK",
            _xlfn._xlws.FILTER($I$2:$I$917, ($B$2:$B$917=B150)*($C$2:$C$917=C150)),
            ""
        )
    )
)</f>
        <v>OK</v>
      </c>
      <c r="K150" s="150" t="s">
        <v>1547</v>
      </c>
    </row>
    <row r="151" spans="1:11">
      <c r="A151" s="152" t="str">
        <f>"AMLA_VR_" &amp; B151 &amp; "_" &amp; C151 &amp; "_" &amp; TEXT(COUNTIFS($B$2:B151, B151, $C$2:C151, C151), "00")</f>
        <v>AMLA_VR_AML.04.01_C0060_03</v>
      </c>
      <c r="B151" s="150" t="s">
        <v>237</v>
      </c>
      <c r="C151" s="150" t="s">
        <v>113</v>
      </c>
      <c r="D151" s="150" t="s">
        <v>1565</v>
      </c>
      <c r="E151" s="153" t="str" cm="1">
        <f t="array" aca="1" ref="E151" ca="1">IF(C151="", INDIRECT("'"&amp;B151&amp;"'!B3"), INDEX(INDIRECT("'"&amp;B151&amp;"'!5:5"), COLUMN(INDIRECT("'"&amp;B151&amp;"'!"&amp;D151))))</f>
        <v>Indirect Custody Assets (%)</v>
      </c>
      <c r="F151" s="150" t="s">
        <v>1548</v>
      </c>
      <c r="G151" s="150" t="s">
        <v>1545</v>
      </c>
      <c r="H151" s="151" t="s">
        <v>1636</v>
      </c>
      <c r="I151" s="150" t="str">
        <f>IF(TRIM(SUBSTITUTE('AML.04.01'!$G$11&amp;"",CHAR(160),""))="","OK",IF(OR(NOT(ISNUMBER('AML.04.01'!$G$11)),'AML.04.01'!$G$11&lt;0,'AML.04.01'!$G$11&gt;1),$G151&amp;": "&amp;$H151,"OK"))</f>
        <v>OK</v>
      </c>
      <c r="J151" s="150" t="str" cm="1">
        <f t="array" ref="J151">IF(
    _xlfn.TEXTJOIN(CHAR(10), TRUE,
        IF(
            _xlfn._xlws.FILTER($I$2:$I$917, ($B$2:$B$917=B151)*($C$2:$C$917=C151))&lt;&gt;"OK",
            _xlfn._xlws.FILTER($I$2:$I$917, ($B$2:$B$917=B151)*($C$2:$C$917=C151)),
            ""
        )
    )="",
    "OK",
    _xlfn.TEXTJOIN(CHAR(10), TRUE,
        IF(
            _xlfn._xlws.FILTER($I$2:$I$917, ($B$2:$B$917=B151)*($C$2:$C$917=C151))&lt;&gt;"OK",
            _xlfn._xlws.FILTER($I$2:$I$917, ($B$2:$B$917=B151)*($C$2:$C$917=C151)),
            ""
        )
    )
)</f>
        <v>OK</v>
      </c>
      <c r="K151" s="150" t="s">
        <v>1547</v>
      </c>
    </row>
    <row r="152" spans="1:11">
      <c r="A152" s="152" t="str">
        <f>"AMLA_VR_" &amp; B152 &amp; "_" &amp; C152 &amp; "_" &amp; TEXT(COUNTIFS($B$2:B152, B152, $C$2:C152, C152), "00")</f>
        <v>AMLA_VR_AML.04.01_C0070_01</v>
      </c>
      <c r="B152" s="150" t="s">
        <v>237</v>
      </c>
      <c r="C152" s="150" t="s">
        <v>114</v>
      </c>
      <c r="D152" s="150" t="s">
        <v>1567</v>
      </c>
      <c r="E152" s="153" t="str" cm="1">
        <f t="array" aca="1" ref="E152" ca="1">IF(C152="", INDIRECT("'"&amp;B152&amp;"'!B3"), INDEX(INDIRECT("'"&amp;B152&amp;"'!5:5"), COLUMN(INDIRECT("'"&amp;B152&amp;"'!"&amp;D152))))</f>
        <v>Non-EEA AML/CFT Regulated Customers</v>
      </c>
      <c r="F152" s="150" t="s">
        <v>1544</v>
      </c>
      <c r="G152" s="150" t="s">
        <v>1545</v>
      </c>
      <c r="H152" s="151" t="s">
        <v>1620</v>
      </c>
      <c r="I152" s="150" t="str">
        <f>IF('AML.04.01'!$H$11&lt;0, $G152 &amp; ": " &amp; $H152, "OK")</f>
        <v>OK</v>
      </c>
      <c r="J152" s="150" t="str" cm="1">
        <f t="array" ref="J152">IF(
    _xlfn.TEXTJOIN(CHAR(10), TRUE,
        IF(
            _xlfn._xlws.FILTER($I$2:$I$917, ($B$2:$B$917=B152)*($C$2:$C$917=C152))&lt;&gt;"OK",
            _xlfn._xlws.FILTER($I$2:$I$917, ($B$2:$B$917=B152)*($C$2:$C$917=C152)),
            ""
        )
    )="",
    "OK",
    _xlfn.TEXTJOIN(CHAR(10), TRUE,
        IF(
            _xlfn._xlws.FILTER($I$2:$I$917, ($B$2:$B$917=B152)*($C$2:$C$917=C152))&lt;&gt;"OK",
            _xlfn._xlws.FILTER($I$2:$I$917, ($B$2:$B$917=B152)*($C$2:$C$917=C152)),
            ""
        )
    )
)</f>
        <v>OK</v>
      </c>
      <c r="K152" s="150" t="s">
        <v>1547</v>
      </c>
    </row>
    <row r="153" spans="1:11">
      <c r="A153" s="152" t="str">
        <f>"AMLA_VR_" &amp; B153 &amp; "_" &amp; C153 &amp; "_" &amp; TEXT(COUNTIFS($B$2:B153, B153, $C$2:C153, C153), "00")</f>
        <v>AMLA_VR_AML.04.01_C0070_02</v>
      </c>
      <c r="B153" s="150" t="s">
        <v>237</v>
      </c>
      <c r="C153" s="150" t="s">
        <v>114</v>
      </c>
      <c r="D153" s="150" t="s">
        <v>1567</v>
      </c>
      <c r="E153" s="153" t="str" cm="1">
        <f t="array" aca="1" ref="E153" ca="1">IF(C153="", INDIRECT("'"&amp;B153&amp;"'!B3"), INDEX(INDIRECT("'"&amp;B153&amp;"'!5:5"), COLUMN(INDIRECT("'"&amp;B153&amp;"'!"&amp;D153))))</f>
        <v>Non-EEA AML/CFT Regulated Customers</v>
      </c>
      <c r="F153" s="150" t="s">
        <v>1548</v>
      </c>
      <c r="G153" s="150" t="s">
        <v>1545</v>
      </c>
      <c r="H153" s="151" t="s">
        <v>1549</v>
      </c>
      <c r="I153" s="150" t="str">
        <f>IF(TRIM(SUBSTITUTE('AML.04.01'!$H$11&amp;"",CHAR(160),""))="","OK",IF(OR(NOT(ISNUMBER('AML.04.01'!$H$11)),IFERROR(INT('AML.04.01'!$H$11)&lt;&gt;'AML.04.01'!$H$11,TRUE)),$G153&amp;": "&amp;$H153,"OK"))</f>
        <v>OK</v>
      </c>
      <c r="J153" s="150" t="str" cm="1">
        <f t="array" ref="J153">IF(
    _xlfn.TEXTJOIN(CHAR(10), TRUE,
        IF(
            _xlfn._xlws.FILTER($I$2:$I$917, ($B$2:$B$917=B153)*($C$2:$C$917=C153))&lt;&gt;"OK",
            _xlfn._xlws.FILTER($I$2:$I$917, ($B$2:$B$917=B153)*($C$2:$C$917=C153)),
            ""
        )
    )="",
    "OK",
    _xlfn.TEXTJOIN(CHAR(10), TRUE,
        IF(
            _xlfn._xlws.FILTER($I$2:$I$917, ($B$2:$B$917=B153)*($C$2:$C$917=C153))&lt;&gt;"OK",
            _xlfn._xlws.FILTER($I$2:$I$917, ($B$2:$B$917=B153)*($C$2:$C$917=C153)),
            ""
        )
    )
)</f>
        <v>OK</v>
      </c>
      <c r="K153" s="150" t="s">
        <v>1547</v>
      </c>
    </row>
    <row r="154" spans="1:11">
      <c r="A154" s="152" t="str">
        <f>"AMLA_VR_" &amp; B154 &amp; "_" &amp; C154 &amp; "_" &amp; TEXT(COUNTIFS($B$2:B154, B154, $C$2:C154, C154), "00")</f>
        <v>AMLA_VR_AML.04.01_C0080_01</v>
      </c>
      <c r="B154" s="150" t="s">
        <v>237</v>
      </c>
      <c r="C154" s="150" t="s">
        <v>115</v>
      </c>
      <c r="D154" s="150" t="s">
        <v>1569</v>
      </c>
      <c r="E154" s="153" t="str" cm="1">
        <f t="array" aca="1" ref="E154" ca="1">IF(C154="", INDIRECT("'"&amp;B154&amp;"'!B3"), INDEX(INDIRECT("'"&amp;B154&amp;"'!5:5"), COLUMN(INDIRECT("'"&amp;B154&amp;"'!"&amp;D154))))</f>
        <v>Retail Clients (MiFID)</v>
      </c>
      <c r="F154" s="150" t="s">
        <v>1544</v>
      </c>
      <c r="G154" s="150" t="s">
        <v>1545</v>
      </c>
      <c r="H154" s="151" t="s">
        <v>1621</v>
      </c>
      <c r="I154" s="150" t="str">
        <f>IF('AML.04.01'!$I$11&lt;0, $G154 &amp; ": " &amp; $H154, "OK")</f>
        <v>OK</v>
      </c>
      <c r="J154" s="150" t="str" cm="1">
        <f t="array" ref="J154">IF(
    _xlfn.TEXTJOIN(CHAR(10), TRUE,
        IF(
            _xlfn._xlws.FILTER($I$2:$I$917, ($B$2:$B$917=B154)*($C$2:$C$917=C154))&lt;&gt;"OK",
            _xlfn._xlws.FILTER($I$2:$I$917, ($B$2:$B$917=B154)*($C$2:$C$917=C154)),
            ""
        )
    )="",
    "OK",
    _xlfn.TEXTJOIN(CHAR(10), TRUE,
        IF(
            _xlfn._xlws.FILTER($I$2:$I$917, ($B$2:$B$917=B154)*($C$2:$C$917=C154))&lt;&gt;"OK",
            _xlfn._xlws.FILTER($I$2:$I$917, ($B$2:$B$917=B154)*($C$2:$C$917=C154)),
            ""
        )
    )
)</f>
        <v>OK</v>
      </c>
      <c r="K154" s="150" t="s">
        <v>1547</v>
      </c>
    </row>
    <row r="155" spans="1:11">
      <c r="A155" s="152" t="str">
        <f>"AMLA_VR_" &amp; B155 &amp; "_" &amp; C155 &amp; "_" &amp; TEXT(COUNTIFS($B$2:B155, B155, $C$2:C155, C155), "00")</f>
        <v>AMLA_VR_AML.04.01_C0080_02</v>
      </c>
      <c r="B155" s="150" t="s">
        <v>237</v>
      </c>
      <c r="C155" s="150" t="s">
        <v>115</v>
      </c>
      <c r="D155" s="150" t="s">
        <v>1569</v>
      </c>
      <c r="E155" s="153" t="str" cm="1">
        <f t="array" aca="1" ref="E155" ca="1">IF(C155="", INDIRECT("'"&amp;B155&amp;"'!B3"), INDEX(INDIRECT("'"&amp;B155&amp;"'!5:5"), COLUMN(INDIRECT("'"&amp;B155&amp;"'!"&amp;D155))))</f>
        <v>Retail Clients (MiFID)</v>
      </c>
      <c r="F155" s="150" t="s">
        <v>1548</v>
      </c>
      <c r="G155" s="150" t="s">
        <v>1545</v>
      </c>
      <c r="H155" s="151" t="s">
        <v>1549</v>
      </c>
      <c r="I155" s="150" t="str">
        <f>IF(TRIM(SUBSTITUTE('AML.04.01'!$I$11&amp;"",CHAR(160),""))="","OK",IF(OR(NOT(ISNUMBER('AML.04.01'!$I$11)),IFERROR(INT('AML.04.01'!$I$11)&lt;&gt;'AML.04.01'!$I$11,TRUE)),$G155&amp;": "&amp;$H155,"OK"))</f>
        <v>OK</v>
      </c>
      <c r="J155" s="150" t="str" cm="1">
        <f t="array" ref="J155">IF(
    _xlfn.TEXTJOIN(CHAR(10), TRUE,
        IF(
            _xlfn._xlws.FILTER($I$2:$I$917, ($B$2:$B$917=B155)*($C$2:$C$917=C155))&lt;&gt;"OK",
            _xlfn._xlws.FILTER($I$2:$I$917, ($B$2:$B$917=B155)*($C$2:$C$917=C155)),
            ""
        )
    )="",
    "OK",
    _xlfn.TEXTJOIN(CHAR(10), TRUE,
        IF(
            _xlfn._xlws.FILTER($I$2:$I$917, ($B$2:$B$917=B155)*($C$2:$C$917=C155))&lt;&gt;"OK",
            _xlfn._xlws.FILTER($I$2:$I$917, ($B$2:$B$917=B155)*($C$2:$C$917=C155)),
            ""
        )
    )
)</f>
        <v>OK</v>
      </c>
      <c r="K155" s="150" t="s">
        <v>1547</v>
      </c>
    </row>
    <row r="156" spans="1:11">
      <c r="A156" s="152" t="str">
        <f>"AMLA_VR_" &amp; B156 &amp; "_" &amp; C156 &amp; "_" &amp; TEXT(COUNTIFS($B$2:B156, B156, $C$2:C156, C156), "00")</f>
        <v>AMLA_VR_AML.04.01_C0090_01</v>
      </c>
      <c r="B156" s="150" t="s">
        <v>237</v>
      </c>
      <c r="C156" s="150" t="s">
        <v>116</v>
      </c>
      <c r="D156" s="150" t="s">
        <v>1552</v>
      </c>
      <c r="E156" s="153" t="str" cm="1">
        <f t="array" aca="1" ref="E156" ca="1">IF(C156="", INDIRECT("'"&amp;B156&amp;"'!B3"), INDEX(INDIRECT("'"&amp;B156&amp;"'!5:5"), COLUMN(INDIRECT("'"&amp;B156&amp;"'!"&amp;D156))))</f>
        <v>Professional Clients (MiFID)</v>
      </c>
      <c r="F156" s="150" t="s">
        <v>1544</v>
      </c>
      <c r="G156" s="150" t="s">
        <v>1545</v>
      </c>
      <c r="H156" s="151" t="s">
        <v>1622</v>
      </c>
      <c r="I156" s="150" t="str">
        <f>IF('AML.04.01'!$J$11&lt;0, $G156 &amp; ": " &amp; $H156, "OK")</f>
        <v>OK</v>
      </c>
      <c r="J156" s="150" t="str" cm="1">
        <f t="array" ref="J156">IF(
    _xlfn.TEXTJOIN(CHAR(10), TRUE,
        IF(
            _xlfn._xlws.FILTER($I$2:$I$917, ($B$2:$B$917=B156)*($C$2:$C$917=C156))&lt;&gt;"OK",
            _xlfn._xlws.FILTER($I$2:$I$917, ($B$2:$B$917=B156)*($C$2:$C$917=C156)),
            ""
        )
    )="",
    "OK",
    _xlfn.TEXTJOIN(CHAR(10), TRUE,
        IF(
            _xlfn._xlws.FILTER($I$2:$I$917, ($B$2:$B$917=B156)*($C$2:$C$917=C156))&lt;&gt;"OK",
            _xlfn._xlws.FILTER($I$2:$I$917, ($B$2:$B$917=B156)*($C$2:$C$917=C156)),
            ""
        )
    )
)</f>
        <v>OK</v>
      </c>
      <c r="K156" s="150" t="s">
        <v>1547</v>
      </c>
    </row>
    <row r="157" spans="1:11">
      <c r="A157" s="152" t="str">
        <f>"AMLA_VR_" &amp; B157 &amp; "_" &amp; C157 &amp; "_" &amp; TEXT(COUNTIFS($B$2:B157, B157, $C$2:C157, C157), "00")</f>
        <v>AMLA_VR_AML.04.01_C0090_02</v>
      </c>
      <c r="B157" s="150" t="s">
        <v>237</v>
      </c>
      <c r="C157" s="150" t="s">
        <v>116</v>
      </c>
      <c r="D157" s="150" t="s">
        <v>1552</v>
      </c>
      <c r="E157" s="153" t="str" cm="1">
        <f t="array" aca="1" ref="E157" ca="1">IF(C157="", INDIRECT("'"&amp;B157&amp;"'!B3"), INDEX(INDIRECT("'"&amp;B157&amp;"'!5:5"), COLUMN(INDIRECT("'"&amp;B157&amp;"'!"&amp;D157))))</f>
        <v>Professional Clients (MiFID)</v>
      </c>
      <c r="F157" s="150" t="s">
        <v>1548</v>
      </c>
      <c r="G157" s="150" t="s">
        <v>1545</v>
      </c>
      <c r="H157" s="151" t="s">
        <v>1549</v>
      </c>
      <c r="I157" s="150" t="str">
        <f>IF(TRIM(SUBSTITUTE('AML.04.01'!$J$11&amp;"",CHAR(160),""))="","OK",IF(OR(NOT(ISNUMBER('AML.04.01'!$J$11)),IFERROR(INT('AML.04.01'!$J$11)&lt;&gt;'AML.04.01'!$J$11,TRUE)),$G157&amp;": "&amp;$H157,"OK"))</f>
        <v>OK</v>
      </c>
      <c r="J157" s="150" t="str" cm="1">
        <f t="array" ref="J157">IF(
    _xlfn.TEXTJOIN(CHAR(10), TRUE,
        IF(
            _xlfn._xlws.FILTER($I$2:$I$917, ($B$2:$B$917=B157)*($C$2:$C$917=C157))&lt;&gt;"OK",
            _xlfn._xlws.FILTER($I$2:$I$917, ($B$2:$B$917=B157)*($C$2:$C$917=C157)),
            ""
        )
    )="",
    "OK",
    _xlfn.TEXTJOIN(CHAR(10), TRUE,
        IF(
            _xlfn._xlws.FILTER($I$2:$I$917, ($B$2:$B$917=B157)*($C$2:$C$917=C157))&lt;&gt;"OK",
            _xlfn._xlws.FILTER($I$2:$I$917, ($B$2:$B$917=B157)*($C$2:$C$917=C157)),
            ""
        )
    )
)</f>
        <v>OK</v>
      </c>
      <c r="K157" s="150" t="s">
        <v>1547</v>
      </c>
    </row>
    <row r="158" spans="1:11">
      <c r="A158" s="152" t="str">
        <f>"AMLA_VR_" &amp; B158 &amp; "_" &amp; C158 &amp; "_" &amp; TEXT(COUNTIFS($B$2:B158, B158, $C$2:C158, C158), "00")</f>
        <v>AMLA_VR_AML.04.01_C0100_01</v>
      </c>
      <c r="B158" s="150" t="s">
        <v>237</v>
      </c>
      <c r="C158" s="150" t="s">
        <v>117</v>
      </c>
      <c r="D158" s="150" t="s">
        <v>1571</v>
      </c>
      <c r="E158" s="153" t="str" cm="1">
        <f t="array" aca="1" ref="E158" ca="1">IF(C158="", INDIRECT("'"&amp;B158&amp;"'!B3"), INDEX(INDIRECT("'"&amp;B158&amp;"'!5:5"), COLUMN(INDIRECT("'"&amp;B158&amp;"'!"&amp;D158))))</f>
        <v>Total assets under management</v>
      </c>
      <c r="F158" s="150" t="s">
        <v>1544</v>
      </c>
      <c r="G158" s="150" t="s">
        <v>1545</v>
      </c>
      <c r="H158" s="151" t="s">
        <v>1623</v>
      </c>
      <c r="I158" s="150" t="str">
        <f>IF('AML.04.01'!$K$11&lt;0, $G158 &amp; ": " &amp; $H158, "OK")</f>
        <v>OK</v>
      </c>
      <c r="J158" s="150" t="str" cm="1">
        <f t="array" ref="J158">IF(
    _xlfn.TEXTJOIN(CHAR(10), TRUE,
        IF(
            _xlfn._xlws.FILTER($I$2:$I$917, ($B$2:$B$917=B158)*($C$2:$C$917=C158))&lt;&gt;"OK",
            _xlfn._xlws.FILTER($I$2:$I$917, ($B$2:$B$917=B158)*($C$2:$C$917=C158)),
            ""
        )
    )="",
    "OK",
    _xlfn.TEXTJOIN(CHAR(10), TRUE,
        IF(
            _xlfn._xlws.FILTER($I$2:$I$917, ($B$2:$B$917=B158)*($C$2:$C$917=C158))&lt;&gt;"OK",
            _xlfn._xlws.FILTER($I$2:$I$917, ($B$2:$B$917=B158)*($C$2:$C$917=C158)),
            ""
        )
    )
)</f>
        <v>OK</v>
      </c>
      <c r="K158" s="150" t="s">
        <v>1547</v>
      </c>
    </row>
    <row r="159" spans="1:11">
      <c r="A159" s="152" t="str">
        <f>"AMLA_VR_" &amp; B159 &amp; "_" &amp; C159 &amp; "_" &amp; TEXT(COUNTIFS($B$2:B159, B159, $C$2:C159, C159), "00")</f>
        <v>AMLA_VR_AML.04.01_C0100_02</v>
      </c>
      <c r="B159" s="150" t="s">
        <v>237</v>
      </c>
      <c r="C159" s="150" t="s">
        <v>117</v>
      </c>
      <c r="D159" s="150" t="s">
        <v>1571</v>
      </c>
      <c r="E159" s="153" t="str" cm="1">
        <f t="array" aca="1" ref="E159" ca="1">IF(C159="", INDIRECT("'"&amp;B159&amp;"'!B3"), INDEX(INDIRECT("'"&amp;B159&amp;"'!5:5"), COLUMN(INDIRECT("'"&amp;B159&amp;"'!"&amp;D159))))</f>
        <v>Total assets under management</v>
      </c>
      <c r="F159" s="150" t="s">
        <v>1548</v>
      </c>
      <c r="G159" s="150" t="s">
        <v>1545</v>
      </c>
      <c r="H159" s="151" t="s">
        <v>1630</v>
      </c>
      <c r="I159" s="150" t="str">
        <f>IF(TRIM(SUBSTITUTE('AML.04.01'!$K$11&amp;"",CHAR(160),""))="","OK",IF(NOT(ISNUMBER('AML.04.01'!$K$11)),$G159&amp;": "&amp;$H159,"OK"))</f>
        <v>OK</v>
      </c>
      <c r="J159" s="150" t="str" cm="1">
        <f t="array" ref="J159">IF(
    _xlfn.TEXTJOIN(CHAR(10), TRUE,
        IF(
            _xlfn._xlws.FILTER($I$2:$I$917, ($B$2:$B$917=B159)*($C$2:$C$917=C159))&lt;&gt;"OK",
            _xlfn._xlws.FILTER($I$2:$I$917, ($B$2:$B$917=B159)*($C$2:$C$917=C159)),
            ""
        )
    )="",
    "OK",
    _xlfn.TEXTJOIN(CHAR(10), TRUE,
        IF(
            _xlfn._xlws.FILTER($I$2:$I$917, ($B$2:$B$917=B159)*($C$2:$C$917=C159))&lt;&gt;"OK",
            _xlfn._xlws.FILTER($I$2:$I$917, ($B$2:$B$917=B159)*($C$2:$C$917=C159)),
            ""
        )
    )
)</f>
        <v>OK</v>
      </c>
      <c r="K159" s="150" t="s">
        <v>1547</v>
      </c>
    </row>
    <row r="160" spans="1:11">
      <c r="A160" s="152" t="str">
        <f>"AMLA_VR_" &amp; B160 &amp; "_" &amp; C160 &amp; "_" &amp; TEXT(COUNTIFS($B$2:B160, B160, $C$2:C160, C160), "00")</f>
        <v>AMLA_VR_AML.04.01_C0110_01</v>
      </c>
      <c r="B160" s="150" t="s">
        <v>237</v>
      </c>
      <c r="C160" s="150" t="s">
        <v>118</v>
      </c>
      <c r="D160" s="150" t="s">
        <v>1573</v>
      </c>
      <c r="E160" s="153" t="str" cm="1">
        <f t="array" aca="1" ref="E160" ca="1">IF(C160="", INDIRECT("'"&amp;B160&amp;"'!B3"), INDEX(INDIRECT("'"&amp;B160&amp;"'!5:5"), COLUMN(INDIRECT("'"&amp;B160&amp;"'!"&amp;D160))))</f>
        <v>Customers with Assets &gt;= EUR 5M</v>
      </c>
      <c r="F160" s="150" t="s">
        <v>1544</v>
      </c>
      <c r="G160" s="150" t="s">
        <v>1545</v>
      </c>
      <c r="H160" s="151" t="s">
        <v>1624</v>
      </c>
      <c r="I160" s="150" t="str">
        <f>IF('AML.04.01'!$L$11&lt;0, $G160 &amp; ": " &amp; $H160, "OK")</f>
        <v>OK</v>
      </c>
      <c r="J160" s="150" t="str" cm="1">
        <f t="array" ref="J160">IF(
    _xlfn.TEXTJOIN(CHAR(10), TRUE,
        IF(
            _xlfn._xlws.FILTER($I$2:$I$917, ($B$2:$B$917=B160)*($C$2:$C$917=C160))&lt;&gt;"OK",
            _xlfn._xlws.FILTER($I$2:$I$917, ($B$2:$B$917=B160)*($C$2:$C$917=C160)),
            ""
        )
    )="",
    "OK",
    _xlfn.TEXTJOIN(CHAR(10), TRUE,
        IF(
            _xlfn._xlws.FILTER($I$2:$I$917, ($B$2:$B$917=B160)*($C$2:$C$917=C160))&lt;&gt;"OK",
            _xlfn._xlws.FILTER($I$2:$I$917, ($B$2:$B$917=B160)*($C$2:$C$917=C160)),
            ""
        )
    )
)</f>
        <v>OK</v>
      </c>
      <c r="K160" s="150" t="s">
        <v>1547</v>
      </c>
    </row>
    <row r="161" spans="1:11">
      <c r="A161" s="152" t="str">
        <f>"AMLA_VR_" &amp; B161 &amp; "_" &amp; C161 &amp; "_" &amp; TEXT(COUNTIFS($B$2:B161, B161, $C$2:C161, C161), "00")</f>
        <v>AMLA_VR_AML.04.01_C0110_02</v>
      </c>
      <c r="B161" s="150" t="s">
        <v>237</v>
      </c>
      <c r="C161" s="150" t="s">
        <v>118</v>
      </c>
      <c r="D161" s="150" t="s">
        <v>1573</v>
      </c>
      <c r="E161" s="153" t="str" cm="1">
        <f t="array" aca="1" ref="E161" ca="1">IF(C161="", INDIRECT("'"&amp;B161&amp;"'!B3"), INDEX(INDIRECT("'"&amp;B161&amp;"'!5:5"), COLUMN(INDIRECT("'"&amp;B161&amp;"'!"&amp;D161))))</f>
        <v>Customers with Assets &gt;= EUR 5M</v>
      </c>
      <c r="F161" s="150" t="s">
        <v>1548</v>
      </c>
      <c r="G161" s="150" t="s">
        <v>1545</v>
      </c>
      <c r="H161" s="151" t="s">
        <v>1549</v>
      </c>
      <c r="I161" s="150" t="str">
        <f>IF(TRIM(SUBSTITUTE('AML.04.01'!$L$11&amp;"",CHAR(160),""))="","OK",IF(OR(NOT(ISNUMBER('AML.04.01'!$L$11)),IFERROR(INT('AML.04.01'!$L$11)&lt;&gt;'AML.04.01'!$L$11,TRUE)),$G161&amp;": "&amp;$H161,"OK"))</f>
        <v>OK</v>
      </c>
      <c r="J161" s="150" t="str" cm="1">
        <f t="array" ref="J161">IF(
    _xlfn.TEXTJOIN(CHAR(10), TRUE,
        IF(
            _xlfn._xlws.FILTER($I$2:$I$917, ($B$2:$B$917=B161)*($C$2:$C$917=C161))&lt;&gt;"OK",
            _xlfn._xlws.FILTER($I$2:$I$917, ($B$2:$B$917=B161)*($C$2:$C$917=C161)),
            ""
        )
    )="",
    "OK",
    _xlfn.TEXTJOIN(CHAR(10), TRUE,
        IF(
            _xlfn._xlws.FILTER($I$2:$I$917, ($B$2:$B$917=B161)*($C$2:$C$917=C161))&lt;&gt;"OK",
            _xlfn._xlws.FILTER($I$2:$I$917, ($B$2:$B$917=B161)*($C$2:$C$917=C161)),
            ""
        )
    )
)</f>
        <v>OK</v>
      </c>
      <c r="K161" s="150" t="s">
        <v>1547</v>
      </c>
    </row>
    <row r="162" spans="1:11">
      <c r="A162" s="152" t="str">
        <f>"AMLA_VR_" &amp; B162 &amp; "_" &amp; C162 &amp; "_" &amp; TEXT(COUNTIFS($B$2:B162, B162, $C$2:C162, C162), "00")</f>
        <v>AMLA_VR_AML.04.02_C0050_01</v>
      </c>
      <c r="B162" s="150" t="s">
        <v>249</v>
      </c>
      <c r="C162" s="150" t="s">
        <v>112</v>
      </c>
      <c r="D162" s="150" t="s">
        <v>1563</v>
      </c>
      <c r="E162" s="153" t="str" cm="1">
        <f t="array" aca="1" ref="E162" ca="1">IF(C162="", INDIRECT("'"&amp;B162&amp;"'!B3"), INDEX(INDIRECT("'"&amp;B162&amp;"'!5:5"), COLUMN(INDIRECT("'"&amp;B162&amp;"'!"&amp;D162))))</f>
        <v>Money Remittance (Incoming) &gt; EUR 1 000 - Number</v>
      </c>
      <c r="F162" s="150" t="s">
        <v>1544</v>
      </c>
      <c r="G162" s="150" t="s">
        <v>1545</v>
      </c>
      <c r="H162" s="151" t="s">
        <v>1618</v>
      </c>
      <c r="I162" s="150" t="str">
        <f>IF('AML.04.02'!$F$11&lt;0, $G162 &amp; ": " &amp; $H162, "OK")</f>
        <v>OK</v>
      </c>
      <c r="J162" s="150" t="str" cm="1">
        <f t="array" aca="1" ref="J162" ca="1">IF(
    _xlfn.TEXTJOIN(CHAR(10), TRUE,
        IF(
            _xlfn._xlws.FILTER($I$2:$I$917, ($B$2:$B$917=B162)*($C$2:$C$917=C162))&lt;&gt;"OK",
            _xlfn._xlws.FILTER($I$2:$I$917, ($B$2:$B$917=B162)*($C$2:$C$917=C162)),
            ""
        )
    )="",
    "OK",
    _xlfn.TEXTJOIN(CHAR(10), TRUE,
        IF(
            _xlfn._xlws.FILTER($I$2:$I$917, ($B$2:$B$917=B162)*($C$2:$C$917=C162))&lt;&gt;"OK",
            _xlfn._xlws.FILTER($I$2:$I$917, ($B$2:$B$917=B162)*($C$2:$C$917=C162)),
            ""
        )
    )
)</f>
        <v>OK</v>
      </c>
      <c r="K162" s="150" t="s">
        <v>1547</v>
      </c>
    </row>
    <row r="163" spans="1:11">
      <c r="A163" s="152" t="str">
        <f>"AMLA_VR_" &amp; B163 &amp; "_" &amp; C163 &amp; "_" &amp; TEXT(COUNTIFS($B$2:B163, B163, $C$2:C163, C163), "00")</f>
        <v>AMLA_VR_AML.04.02_C0050_02</v>
      </c>
      <c r="B163" s="150" t="s">
        <v>249</v>
      </c>
      <c r="C163" s="150" t="s">
        <v>112</v>
      </c>
      <c r="D163" s="150" t="s">
        <v>1563</v>
      </c>
      <c r="E163" s="153" t="str" cm="1">
        <f t="array" aca="1" ref="E163" ca="1">IF(C163="", INDIRECT("'"&amp;B163&amp;"'!B3"), INDEX(INDIRECT("'"&amp;B163&amp;"'!5:5"), COLUMN(INDIRECT("'"&amp;B163&amp;"'!"&amp;D163))))</f>
        <v>Money Remittance (Incoming) &gt; EUR 1 000 - Number</v>
      </c>
      <c r="F163" s="150" t="s">
        <v>1548</v>
      </c>
      <c r="G163" s="150" t="s">
        <v>1545</v>
      </c>
      <c r="H163" s="151" t="s">
        <v>1549</v>
      </c>
      <c r="I163" s="150" t="str">
        <f>IF(TRIM(SUBSTITUTE('AML.04.02'!$F$11&amp;"",CHAR(160),""))="","OK",IF(OR(NOT(ISNUMBER('AML.04.02'!$F$11)),IFERROR(INT('AML.04.02'!$F$11)&lt;&gt;'AML.04.02'!$F$11,TRUE)),$G163&amp;": "&amp;$H163,"OK"))</f>
        <v>OK</v>
      </c>
      <c r="J163" s="150" t="str" cm="1">
        <f t="array" aca="1" ref="J163" ca="1">IF(
    _xlfn.TEXTJOIN(CHAR(10), TRUE,
        IF(
            _xlfn._xlws.FILTER($I$2:$I$917, ($B$2:$B$917=B163)*($C$2:$C$917=C163))&lt;&gt;"OK",
            _xlfn._xlws.FILTER($I$2:$I$917, ($B$2:$B$917=B163)*($C$2:$C$917=C163)),
            ""
        )
    )="",
    "OK",
    _xlfn.TEXTJOIN(CHAR(10), TRUE,
        IF(
            _xlfn._xlws.FILTER($I$2:$I$917, ($B$2:$B$917=B163)*($C$2:$C$917=C163))&lt;&gt;"OK",
            _xlfn._xlws.FILTER($I$2:$I$917, ($B$2:$B$917=B163)*($C$2:$C$917=C163)),
            ""
        )
    )
)</f>
        <v>OK</v>
      </c>
      <c r="K163" s="150" t="s">
        <v>1547</v>
      </c>
    </row>
    <row r="164" spans="1:11">
      <c r="A164" s="152" t="str">
        <f>"AMLA_VR_" &amp; B164 &amp; "_" &amp; C164 &amp; "_" &amp; TEXT(COUNTIFS($B$2:B164, B164, $C$2:C164, C164), "00")</f>
        <v>AMLA_VR_AML.04.02_C0050_03</v>
      </c>
      <c r="B164" s="150" t="s">
        <v>249</v>
      </c>
      <c r="C164" s="150" t="s">
        <v>112</v>
      </c>
      <c r="D164" s="150" t="s">
        <v>1563</v>
      </c>
      <c r="E164" s="153" t="str" cm="1">
        <f t="array" aca="1" ref="E164" ca="1">IF(C164="", INDIRECT("'"&amp;B164&amp;"'!B3"), INDEX(INDIRECT("'"&amp;B164&amp;"'!5:5"), COLUMN(INDIRECT("'"&amp;B164&amp;"'!"&amp;D164))))</f>
        <v>Money Remittance (Incoming) &gt; EUR 1 000 - Number</v>
      </c>
      <c r="F164" s="150" t="s">
        <v>1544</v>
      </c>
      <c r="G164" s="150" t="s">
        <v>1550</v>
      </c>
      <c r="H164" s="151" t="s">
        <v>1640</v>
      </c>
      <c r="I164" s="150" t="str" cm="1">
        <f t="array" aca="1" ref="I164" ca="1">IF(INDIRECT(B164&amp;"!"&amp;D164)&gt;'AML.04.02'!$B$11, $G164 &amp; ": " &amp; $H164, "OK")</f>
        <v>OK</v>
      </c>
      <c r="J164" s="150" t="str" cm="1">
        <f t="array" aca="1" ref="J164" ca="1">IF(
    _xlfn.TEXTJOIN(CHAR(10), TRUE,
        IF(
            _xlfn._xlws.FILTER($I$2:$I$917, ($B$2:$B$917=B164)*($C$2:$C$917=C164))&lt;&gt;"OK",
            _xlfn._xlws.FILTER($I$2:$I$917, ($B$2:$B$917=B164)*($C$2:$C$917=C164)),
            ""
        )
    )="",
    "OK",
    _xlfn.TEXTJOIN(CHAR(10), TRUE,
        IF(
            _xlfn._xlws.FILTER($I$2:$I$917, ($B$2:$B$917=B164)*($C$2:$C$917=C164))&lt;&gt;"OK",
            _xlfn._xlws.FILTER($I$2:$I$917, ($B$2:$B$917=B164)*($C$2:$C$917=C164)),
            ""
        )
    )
)</f>
        <v>OK</v>
      </c>
      <c r="K164" s="150" t="s">
        <v>1547</v>
      </c>
    </row>
    <row r="165" spans="1:11">
      <c r="A165" s="152" t="str">
        <f>"AMLA_VR_" &amp; B165 &amp; "_" &amp; C165 &amp; "_" &amp; TEXT(COUNTIFS($B$2:B165, B165, $C$2:C165, C165), "00")</f>
        <v>AMLA_VR_AML.04.02_C0060_01</v>
      </c>
      <c r="B165" s="150" t="s">
        <v>249</v>
      </c>
      <c r="C165" s="150" t="s">
        <v>113</v>
      </c>
      <c r="D165" s="150" t="s">
        <v>1565</v>
      </c>
      <c r="E165" s="153" t="str" cm="1">
        <f t="array" aca="1" ref="E165" ca="1">IF(C165="", INDIRECT("'"&amp;B165&amp;"'!B3"), INDEX(INDIRECT("'"&amp;B165&amp;"'!5:5"), COLUMN(INDIRECT("'"&amp;B165&amp;"'!"&amp;D165))))</f>
        <v>Money Remittance (Outgoing) &gt; EUR 1 000 - Number</v>
      </c>
      <c r="F165" s="150" t="s">
        <v>1544</v>
      </c>
      <c r="G165" s="150" t="s">
        <v>1545</v>
      </c>
      <c r="H165" s="151" t="s">
        <v>1619</v>
      </c>
      <c r="I165" s="150" t="str">
        <f>IF('AML.04.02'!$G$11&lt;0, $G165 &amp; ": " &amp; $H165, "OK")</f>
        <v>OK</v>
      </c>
      <c r="J165" s="150" t="str" cm="1">
        <f t="array" aca="1" ref="J165" ca="1">IF(
    _xlfn.TEXTJOIN(CHAR(10), TRUE,
        IF(
            _xlfn._xlws.FILTER($I$2:$I$917, ($B$2:$B$917=B165)*($C$2:$C$917=C165))&lt;&gt;"OK",
            _xlfn._xlws.FILTER($I$2:$I$917, ($B$2:$B$917=B165)*($C$2:$C$917=C165)),
            ""
        )
    )="",
    "OK",
    _xlfn.TEXTJOIN(CHAR(10), TRUE,
        IF(
            _xlfn._xlws.FILTER($I$2:$I$917, ($B$2:$B$917=B165)*($C$2:$C$917=C165))&lt;&gt;"OK",
            _xlfn._xlws.FILTER($I$2:$I$917, ($B$2:$B$917=B165)*($C$2:$C$917=C165)),
            ""
        )
    )
)</f>
        <v>OK</v>
      </c>
      <c r="K165" s="150" t="s">
        <v>1547</v>
      </c>
    </row>
    <row r="166" spans="1:11">
      <c r="A166" s="152" t="str">
        <f>"AMLA_VR_" &amp; B166 &amp; "_" &amp; C166 &amp; "_" &amp; TEXT(COUNTIFS($B$2:B166, B166, $C$2:C166, C166), "00")</f>
        <v>AMLA_VR_AML.04.02_C0060_02</v>
      </c>
      <c r="B166" s="150" t="s">
        <v>249</v>
      </c>
      <c r="C166" s="150" t="s">
        <v>113</v>
      </c>
      <c r="D166" s="150" t="s">
        <v>1565</v>
      </c>
      <c r="E166" s="153" t="str" cm="1">
        <f t="array" aca="1" ref="E166" ca="1">IF(C166="", INDIRECT("'"&amp;B166&amp;"'!B3"), INDEX(INDIRECT("'"&amp;B166&amp;"'!5:5"), COLUMN(INDIRECT("'"&amp;B166&amp;"'!"&amp;D166))))</f>
        <v>Money Remittance (Outgoing) &gt; EUR 1 000 - Number</v>
      </c>
      <c r="F166" s="150" t="s">
        <v>1548</v>
      </c>
      <c r="G166" s="150" t="s">
        <v>1545</v>
      </c>
      <c r="H166" s="151" t="s">
        <v>1549</v>
      </c>
      <c r="I166" s="150" t="str">
        <f>IF(TRIM(SUBSTITUTE('AML.04.02'!$G$11&amp;"",CHAR(160),""))="","OK",IF(OR(NOT(ISNUMBER('AML.04.02'!$G$11)),IFERROR(INT('AML.04.02'!$G$11)&lt;&gt;'AML.04.02'!$G$11,TRUE)),$G166&amp;": "&amp;$H166,"OK"))</f>
        <v>OK</v>
      </c>
      <c r="J166" s="150" t="str" cm="1">
        <f t="array" aca="1" ref="J166" ca="1">IF(
    _xlfn.TEXTJOIN(CHAR(10), TRUE,
        IF(
            _xlfn._xlws.FILTER($I$2:$I$917, ($B$2:$B$917=B166)*($C$2:$C$917=C166))&lt;&gt;"OK",
            _xlfn._xlws.FILTER($I$2:$I$917, ($B$2:$B$917=B166)*($C$2:$C$917=C166)),
            ""
        )
    )="",
    "OK",
    _xlfn.TEXTJOIN(CHAR(10), TRUE,
        IF(
            _xlfn._xlws.FILTER($I$2:$I$917, ($B$2:$B$917=B166)*($C$2:$C$917=C166))&lt;&gt;"OK",
            _xlfn._xlws.FILTER($I$2:$I$917, ($B$2:$B$917=B166)*($C$2:$C$917=C166)),
            ""
        )
    )
)</f>
        <v>OK</v>
      </c>
      <c r="K166" s="150" t="s">
        <v>1547</v>
      </c>
    </row>
    <row r="167" spans="1:11">
      <c r="A167" s="152" t="str">
        <f>"AMLA_VR_" &amp; B167 &amp; "_" &amp; C167 &amp; "_" &amp; TEXT(COUNTIFS($B$2:B167, B167, $C$2:C167, C167), "00")</f>
        <v>AMLA_VR_AML.04.02_C0060_03</v>
      </c>
      <c r="B167" s="150" t="s">
        <v>249</v>
      </c>
      <c r="C167" s="150" t="s">
        <v>113</v>
      </c>
      <c r="D167" s="150" t="s">
        <v>1565</v>
      </c>
      <c r="E167" s="153" t="str" cm="1">
        <f t="array" aca="1" ref="E167" ca="1">IF(C167="", INDIRECT("'"&amp;B167&amp;"'!B3"), INDEX(INDIRECT("'"&amp;B167&amp;"'!5:5"), COLUMN(INDIRECT("'"&amp;B167&amp;"'!"&amp;D167))))</f>
        <v>Money Remittance (Outgoing) &gt; EUR 1 000 - Number</v>
      </c>
      <c r="F167" s="150" t="s">
        <v>1544</v>
      </c>
      <c r="G167" s="150" t="s">
        <v>1550</v>
      </c>
      <c r="H167" s="151" t="s">
        <v>1641</v>
      </c>
      <c r="I167" s="150" t="str" cm="1">
        <f t="array" aca="1" ref="I167" ca="1">IF(INDIRECT(B167&amp;"!"&amp;D167)&gt;'AML.04.02'!$C$11, $G167 &amp; ": " &amp; $H167, "OK")</f>
        <v>OK</v>
      </c>
      <c r="J167" s="150" t="str" cm="1">
        <f t="array" aca="1" ref="J167" ca="1">IF(
    _xlfn.TEXTJOIN(CHAR(10), TRUE,
        IF(
            _xlfn._xlws.FILTER($I$2:$I$917, ($B$2:$B$917=B167)*($C$2:$C$917=C167))&lt;&gt;"OK",
            _xlfn._xlws.FILTER($I$2:$I$917, ($B$2:$B$917=B167)*($C$2:$C$917=C167)),
            ""
        )
    )="",
    "OK",
    _xlfn.TEXTJOIN(CHAR(10), TRUE,
        IF(
            _xlfn._xlws.FILTER($I$2:$I$917, ($B$2:$B$917=B167)*($C$2:$C$917=C167))&lt;&gt;"OK",
            _xlfn._xlws.FILTER($I$2:$I$917, ($B$2:$B$917=B167)*($C$2:$C$917=C167)),
            ""
        )
    )
)</f>
        <v>OK</v>
      </c>
      <c r="K167" s="150" t="s">
        <v>1547</v>
      </c>
    </row>
    <row r="168" spans="1:11">
      <c r="A168" s="152" t="str">
        <f>"AMLA_VR_" &amp; B168 &amp; "_" &amp; C168 &amp; "_" &amp; TEXT(COUNTIFS($B$2:B168, B168, $C$2:C168, C168), "00")</f>
        <v>AMLA_VR_AML.04.03_C0020_01</v>
      </c>
      <c r="B168" s="150" t="s">
        <v>255</v>
      </c>
      <c r="C168" s="150" t="s">
        <v>109</v>
      </c>
      <c r="D168" s="150" t="s">
        <v>1543</v>
      </c>
      <c r="E168" s="153" t="str" cm="1">
        <f t="array" aca="1" ref="E168" ca="1">IF(C168="", INDIRECT("'"&amp;B168&amp;"'!B3"), INDEX(INDIRECT("'"&amp;B168&amp;"'!5:5"), COLUMN(INDIRECT("'"&amp;B168&amp;"'!"&amp;D168))))</f>
        <v>Private Banking Customers (EBA)</v>
      </c>
      <c r="F168" s="150" t="s">
        <v>1544</v>
      </c>
      <c r="G168" s="150" t="s">
        <v>1545</v>
      </c>
      <c r="H168" s="151" t="s">
        <v>1546</v>
      </c>
      <c r="I168" s="150" t="str">
        <f>IF('AML.04.03'!$C$11&lt;0, $G168 &amp; ": " &amp; $H168, "OK")</f>
        <v>OK</v>
      </c>
      <c r="J168" s="150" t="str" cm="1">
        <f t="array" ref="J168">IF(
    _xlfn.TEXTJOIN(CHAR(10), TRUE,
        IF(
            _xlfn._xlws.FILTER($I$2:$I$917, ($B$2:$B$917=B168)*($C$2:$C$917=C168))&lt;&gt;"OK",
            _xlfn._xlws.FILTER($I$2:$I$917, ($B$2:$B$917=B168)*($C$2:$C$917=C168)),
            ""
        )
    )="",
    "OK",
    _xlfn.TEXTJOIN(CHAR(10), TRUE,
        IF(
            _xlfn._xlws.FILTER($I$2:$I$917, ($B$2:$B$917=B168)*($C$2:$C$917=C168))&lt;&gt;"OK",
            _xlfn._xlws.FILTER($I$2:$I$917, ($B$2:$B$917=B168)*($C$2:$C$917=C168)),
            ""
        )
    )
)</f>
        <v>OK</v>
      </c>
      <c r="K168" s="150" t="s">
        <v>1547</v>
      </c>
    </row>
    <row r="169" spans="1:11">
      <c r="A169" s="152" t="str">
        <f>"AMLA_VR_" &amp; B169 &amp; "_" &amp; C169 &amp; "_" &amp; TEXT(COUNTIFS($B$2:B169, B169, $C$2:C169, C169), "00")</f>
        <v>AMLA_VR_AML.04.03_C0020_02</v>
      </c>
      <c r="B169" s="150" t="s">
        <v>255</v>
      </c>
      <c r="C169" s="150" t="s">
        <v>109</v>
      </c>
      <c r="D169" s="150" t="s">
        <v>1543</v>
      </c>
      <c r="E169" s="153" t="str" cm="1">
        <f t="array" aca="1" ref="E169" ca="1">IF(C169="", INDIRECT("'"&amp;B169&amp;"'!B3"), INDEX(INDIRECT("'"&amp;B169&amp;"'!5:5"), COLUMN(INDIRECT("'"&amp;B169&amp;"'!"&amp;D169))))</f>
        <v>Private Banking Customers (EBA)</v>
      </c>
      <c r="F169" s="150" t="s">
        <v>1544</v>
      </c>
      <c r="G169" s="150" t="s">
        <v>1550</v>
      </c>
      <c r="H169" s="151" t="s">
        <v>1642</v>
      </c>
      <c r="I169" s="150" t="str">
        <f>IF('AML.04.03'!$C$11 &gt; 'AML.02.01'!$B$11, $G169 &amp; ": " &amp; $H169, "OK")</f>
        <v>OK</v>
      </c>
      <c r="J169" s="150" t="str" cm="1">
        <f t="array" ref="J169">IF(
    _xlfn.TEXTJOIN(CHAR(10), TRUE,
        IF(
            _xlfn._xlws.FILTER($I$2:$I$917, ($B$2:$B$917=B169)*($C$2:$C$917=C169))&lt;&gt;"OK",
            _xlfn._xlws.FILTER($I$2:$I$917, ($B$2:$B$917=B169)*($C$2:$C$917=C169)),
            ""
        )
    )="",
    "OK",
    _xlfn.TEXTJOIN(CHAR(10), TRUE,
        IF(
            _xlfn._xlws.FILTER($I$2:$I$917, ($B$2:$B$917=B169)*($C$2:$C$917=C169))&lt;&gt;"OK",
            _xlfn._xlws.FILTER($I$2:$I$917, ($B$2:$B$917=B169)*($C$2:$C$917=C169)),
            ""
        )
    )
)</f>
        <v>OK</v>
      </c>
      <c r="K169" s="150" t="s">
        <v>1547</v>
      </c>
    </row>
    <row r="170" spans="1:11">
      <c r="A170" s="152" t="str">
        <f>"AMLA_VR_" &amp; B170 &amp; "_" &amp; C170 &amp; "_" &amp; TEXT(COUNTIFS($B$2:B170, B170, $C$2:C170, C170), "00")</f>
        <v>AMLA_VR_AML.04.03_C0020_03</v>
      </c>
      <c r="B170" s="150" t="s">
        <v>255</v>
      </c>
      <c r="C170" s="150" t="s">
        <v>109</v>
      </c>
      <c r="D170" s="150" t="s">
        <v>1543</v>
      </c>
      <c r="E170" s="153" t="str" cm="1">
        <f t="array" aca="1" ref="E170" ca="1">IF(C170="", INDIRECT("'"&amp;B170&amp;"'!B3"), INDEX(INDIRECT("'"&amp;B170&amp;"'!5:5"), COLUMN(INDIRECT("'"&amp;B170&amp;"'!"&amp;D170))))</f>
        <v>Private Banking Customers (EBA)</v>
      </c>
      <c r="F170" s="150" t="s">
        <v>1548</v>
      </c>
      <c r="G170" s="150" t="s">
        <v>1545</v>
      </c>
      <c r="H170" s="151" t="s">
        <v>1549</v>
      </c>
      <c r="I170" s="150" t="str">
        <f>IF(TRIM(SUBSTITUTE('AML.04.03'!$C$11&amp;"",CHAR(160),""))="","OK",IF(OR(NOT(ISNUMBER('AML.04.03'!$C$11)),IFERROR(INT('AML.04.03'!$C$11)&lt;&gt;'AML.04.03'!$C$11,TRUE)),$G170&amp;": "&amp;$H170,"OK"))</f>
        <v>OK</v>
      </c>
      <c r="J170" s="150" t="str" cm="1">
        <f t="array" ref="J170">IF(
    _xlfn.TEXTJOIN(CHAR(10), TRUE,
        IF(
            _xlfn._xlws.FILTER($I$2:$I$917, ($B$2:$B$917=B170)*($C$2:$C$917=C170))&lt;&gt;"OK",
            _xlfn._xlws.FILTER($I$2:$I$917, ($B$2:$B$917=B170)*($C$2:$C$917=C170)),
            ""
        )
    )="",
    "OK",
    _xlfn.TEXTJOIN(CHAR(10), TRUE,
        IF(
            _xlfn._xlws.FILTER($I$2:$I$917, ($B$2:$B$917=B170)*($C$2:$C$917=C170))&lt;&gt;"OK",
            _xlfn._xlws.FILTER($I$2:$I$917, ($B$2:$B$917=B170)*($C$2:$C$917=C170)),
            ""
        )
    )
)</f>
        <v>OK</v>
      </c>
      <c r="K170" s="150" t="s">
        <v>1547</v>
      </c>
    </row>
    <row r="171" spans="1:11">
      <c r="A171" s="152" t="str">
        <f>"AMLA_VR_" &amp; B171 &amp; "_" &amp; C171 &amp; "_" &amp; TEXT(COUNTIFS($B$2:B171, B171, $C$2:C171, C171), "00")</f>
        <v>AMLA_VR_AML.04.04_C0010_01</v>
      </c>
      <c r="B171" s="150" t="s">
        <v>259</v>
      </c>
      <c r="C171" s="150" t="s">
        <v>108</v>
      </c>
      <c r="D171" s="150" t="s">
        <v>1556</v>
      </c>
      <c r="E171" s="153" t="str" cm="1">
        <f t="array" aca="1" ref="E171" ca="1">IF(C171="", INDIRECT("'"&amp;B171&amp;"'!B3"), INDEX(INDIRECT("'"&amp;B171&amp;"'!5:5"), COLUMN(INDIRECT("'"&amp;B171&amp;"'!"&amp;D171))))</f>
        <v>Respondent Client Transactions (Incoming) - Value</v>
      </c>
      <c r="F171" s="150" t="s">
        <v>1544</v>
      </c>
      <c r="G171" s="150" t="s">
        <v>1545</v>
      </c>
      <c r="H171" s="151" t="s">
        <v>1629</v>
      </c>
      <c r="I171" s="150" t="str">
        <f>IF('AML.04.04'!$B$11&lt;0, $G171 &amp; ": " &amp; $H171, "OK")</f>
        <v>OK</v>
      </c>
      <c r="J171" s="150" t="str" cm="1">
        <f t="array" ref="J171">IF(
    _xlfn.TEXTJOIN(CHAR(10), TRUE,
        IF(
            _xlfn._xlws.FILTER($I$2:$I$917, ($B$2:$B$917=B171)*($C$2:$C$917=C171))&lt;&gt;"OK",
            _xlfn._xlws.FILTER($I$2:$I$917, ($B$2:$B$917=B171)*($C$2:$C$917=C171)),
            ""
        )
    )="",
    "OK",
    _xlfn.TEXTJOIN(CHAR(10), TRUE,
        IF(
            _xlfn._xlws.FILTER($I$2:$I$917, ($B$2:$B$917=B171)*($C$2:$C$917=C171))&lt;&gt;"OK",
            _xlfn._xlws.FILTER($I$2:$I$917, ($B$2:$B$917=B171)*($C$2:$C$917=C171)),
            ""
        )
    )
)</f>
        <v>OK</v>
      </c>
      <c r="K171" s="150" t="s">
        <v>1547</v>
      </c>
    </row>
    <row r="172" spans="1:11">
      <c r="A172" s="152" t="str">
        <f>"AMLA_VR_" &amp; B172 &amp; "_" &amp; C172 &amp; "_" &amp; TEXT(COUNTIFS($B$2:B172, B172, $C$2:C172, C172), "00")</f>
        <v>AMLA_VR_AML.04.04_C0010_02</v>
      </c>
      <c r="B172" s="150" t="s">
        <v>259</v>
      </c>
      <c r="C172" s="150" t="s">
        <v>108</v>
      </c>
      <c r="D172" s="150" t="s">
        <v>1556</v>
      </c>
      <c r="E172" s="153" t="str" cm="1">
        <f t="array" aca="1" ref="E172" ca="1">IF(C172="", INDIRECT("'"&amp;B172&amp;"'!B3"), INDEX(INDIRECT("'"&amp;B172&amp;"'!5:5"), COLUMN(INDIRECT("'"&amp;B172&amp;"'!"&amp;D172))))</f>
        <v>Respondent Client Transactions (Incoming) - Value</v>
      </c>
      <c r="F172" s="150" t="s">
        <v>1548</v>
      </c>
      <c r="G172" s="150" t="s">
        <v>1545</v>
      </c>
      <c r="H172" s="151" t="s">
        <v>1630</v>
      </c>
      <c r="I172" s="150" t="str">
        <f>IF(TRIM(SUBSTITUTE('AML.04.04'!$B$11&amp;"",CHAR(160),""))="","OK",IF(NOT(ISNUMBER('AML.04.04'!$B$11)),$G172&amp;": "&amp;$H172,"OK"))</f>
        <v>OK</v>
      </c>
      <c r="J172" s="150" t="str" cm="1">
        <f t="array" ref="J172">IF(
    _xlfn.TEXTJOIN(CHAR(10), TRUE,
        IF(
            _xlfn._xlws.FILTER($I$2:$I$917, ($B$2:$B$917=B172)*($C$2:$C$917=C172))&lt;&gt;"OK",
            _xlfn._xlws.FILTER($I$2:$I$917, ($B$2:$B$917=B172)*($C$2:$C$917=C172)),
            ""
        )
    )="",
    "OK",
    _xlfn.TEXTJOIN(CHAR(10), TRUE,
        IF(
            _xlfn._xlws.FILTER($I$2:$I$917, ($B$2:$B$917=B172)*($C$2:$C$917=C172))&lt;&gt;"OK",
            _xlfn._xlws.FILTER($I$2:$I$917, ($B$2:$B$917=B172)*($C$2:$C$917=C172)),
            ""
        )
    )
)</f>
        <v>OK</v>
      </c>
      <c r="K172" s="150" t="s">
        <v>1547</v>
      </c>
    </row>
    <row r="173" spans="1:11">
      <c r="A173" s="152" t="str">
        <f>"AMLA_VR_" &amp; B173 &amp; "_" &amp; C173 &amp; "_" &amp; TEXT(COUNTIFS($B$2:B173, B173, $C$2:C173, C173), "00")</f>
        <v>AMLA_VR_AML.04.04_C0020_01</v>
      </c>
      <c r="B173" s="150" t="s">
        <v>259</v>
      </c>
      <c r="C173" s="150" t="s">
        <v>109</v>
      </c>
      <c r="D173" s="150" t="s">
        <v>1543</v>
      </c>
      <c r="E173" s="153" t="str" cm="1">
        <f t="array" aca="1" ref="E173" ca="1">IF(C173="", INDIRECT("'"&amp;B173&amp;"'!B3"), INDEX(INDIRECT("'"&amp;B173&amp;"'!5:5"), COLUMN(INDIRECT("'"&amp;B173&amp;"'!"&amp;D173))))</f>
        <v>Respondent Client Transactions (Outgoing) - Value</v>
      </c>
      <c r="F173" s="150" t="s">
        <v>1544</v>
      </c>
      <c r="G173" s="150" t="s">
        <v>1545</v>
      </c>
      <c r="H173" s="151" t="s">
        <v>1546</v>
      </c>
      <c r="I173" s="150" t="str">
        <f>IF('AML.04.04'!$C$11&lt;0, $G173 &amp; ": " &amp; $H173, "OK")</f>
        <v>OK</v>
      </c>
      <c r="J173" s="150" t="str" cm="1">
        <f t="array" ref="J173">IF(
    _xlfn.TEXTJOIN(CHAR(10), TRUE,
        IF(
            _xlfn._xlws.FILTER($I$2:$I$917, ($B$2:$B$917=B173)*($C$2:$C$917=C173))&lt;&gt;"OK",
            _xlfn._xlws.FILTER($I$2:$I$917, ($B$2:$B$917=B173)*($C$2:$C$917=C173)),
            ""
        )
    )="",
    "OK",
    _xlfn.TEXTJOIN(CHAR(10), TRUE,
        IF(
            _xlfn._xlws.FILTER($I$2:$I$917, ($B$2:$B$917=B173)*($C$2:$C$917=C173))&lt;&gt;"OK",
            _xlfn._xlws.FILTER($I$2:$I$917, ($B$2:$B$917=B173)*($C$2:$C$917=C173)),
            ""
        )
    )
)</f>
        <v>OK</v>
      </c>
      <c r="K173" s="150" t="s">
        <v>1547</v>
      </c>
    </row>
    <row r="174" spans="1:11">
      <c r="A174" s="152" t="str">
        <f>"AMLA_VR_" &amp; B174 &amp; "_" &amp; C174 &amp; "_" &amp; TEXT(COUNTIFS($B$2:B174, B174, $C$2:C174, C174), "00")</f>
        <v>AMLA_VR_AML.04.04_C0020_02</v>
      </c>
      <c r="B174" s="150" t="s">
        <v>259</v>
      </c>
      <c r="C174" s="150" t="s">
        <v>109</v>
      </c>
      <c r="D174" s="150" t="s">
        <v>1543</v>
      </c>
      <c r="E174" s="153" t="str" cm="1">
        <f t="array" aca="1" ref="E174" ca="1">IF(C174="", INDIRECT("'"&amp;B174&amp;"'!B3"), INDEX(INDIRECT("'"&amp;B174&amp;"'!5:5"), COLUMN(INDIRECT("'"&amp;B174&amp;"'!"&amp;D174))))</f>
        <v>Respondent Client Transactions (Outgoing) - Value</v>
      </c>
      <c r="F174" s="150" t="s">
        <v>1548</v>
      </c>
      <c r="G174" s="150" t="s">
        <v>1545</v>
      </c>
      <c r="H174" s="151" t="s">
        <v>1630</v>
      </c>
      <c r="I174" s="150" t="str">
        <f>IF(TRIM(SUBSTITUTE('AML.04.04'!$C$11&amp;"",CHAR(160),""))="","OK",IF(NOT(ISNUMBER('AML.04.04'!$C$11)),$G174&amp;": "&amp;$H174,"OK"))</f>
        <v>OK</v>
      </c>
      <c r="J174" s="150" t="str" cm="1">
        <f t="array" ref="J174">IF(
    _xlfn.TEXTJOIN(CHAR(10), TRUE,
        IF(
            _xlfn._xlws.FILTER($I$2:$I$917, ($B$2:$B$917=B174)*($C$2:$C$917=C174))&lt;&gt;"OK",
            _xlfn._xlws.FILTER($I$2:$I$917, ($B$2:$B$917=B174)*($C$2:$C$917=C174)),
            ""
        )
    )="",
    "OK",
    _xlfn.TEXTJOIN(CHAR(10), TRUE,
        IF(
            _xlfn._xlws.FILTER($I$2:$I$917, ($B$2:$B$917=B174)*($C$2:$C$917=C174))&lt;&gt;"OK",
            _xlfn._xlws.FILTER($I$2:$I$917, ($B$2:$B$917=B174)*($C$2:$C$917=C174)),
            ""
        )
    )
)</f>
        <v>OK</v>
      </c>
      <c r="K174" s="150" t="s">
        <v>1547</v>
      </c>
    </row>
    <row r="175" spans="1:11">
      <c r="A175" s="152" t="str">
        <f>"AMLA_VR_" &amp; B175 &amp; "_" &amp; C175 &amp; "_" &amp; TEXT(COUNTIFS($B$2:B175, B175, $C$2:C175, C175), "00")</f>
        <v>AMLA_VR_AML.04.04_C0030_01</v>
      </c>
      <c r="B175" s="150" t="s">
        <v>259</v>
      </c>
      <c r="C175" s="150" t="s">
        <v>110</v>
      </c>
      <c r="D175" s="150" t="s">
        <v>1560</v>
      </c>
      <c r="E175" s="153" t="str" cm="1">
        <f t="array" aca="1" ref="E175" ca="1">IF(C175="", INDIRECT("'"&amp;B175&amp;"'!B3"), INDEX(INDIRECT("'"&amp;B175&amp;"'!5:5"), COLUMN(INDIRECT("'"&amp;B175&amp;"'!"&amp;D175))))</f>
        <v>Payable Through Accounts (Incoming) - Value</v>
      </c>
      <c r="F175" s="150" t="s">
        <v>1544</v>
      </c>
      <c r="G175" s="150" t="s">
        <v>1545</v>
      </c>
      <c r="H175" s="151" t="s">
        <v>1616</v>
      </c>
      <c r="I175" s="150" t="str">
        <f>IF('AML.04.04'!$D$11&lt;0, $G175 &amp; ": " &amp; $H175, "OK")</f>
        <v>OK</v>
      </c>
      <c r="J175" s="150" t="str" cm="1">
        <f t="array" ref="J175">IF(
    _xlfn.TEXTJOIN(CHAR(10), TRUE,
        IF(
            _xlfn._xlws.FILTER($I$2:$I$917, ($B$2:$B$917=B175)*($C$2:$C$917=C175))&lt;&gt;"OK",
            _xlfn._xlws.FILTER($I$2:$I$917, ($B$2:$B$917=B175)*($C$2:$C$917=C175)),
            ""
        )
    )="",
    "OK",
    _xlfn.TEXTJOIN(CHAR(10), TRUE,
        IF(
            _xlfn._xlws.FILTER($I$2:$I$917, ($B$2:$B$917=B175)*($C$2:$C$917=C175))&lt;&gt;"OK",
            _xlfn._xlws.FILTER($I$2:$I$917, ($B$2:$B$917=B175)*($C$2:$C$917=C175)),
            ""
        )
    )
)</f>
        <v>OK</v>
      </c>
      <c r="K175" s="150" t="s">
        <v>1547</v>
      </c>
    </row>
    <row r="176" spans="1:11">
      <c r="A176" s="152" t="str">
        <f>"AMLA_VR_" &amp; B176 &amp; "_" &amp; C176 &amp; "_" &amp; TEXT(COUNTIFS($B$2:B176, B176, $C$2:C176, C176), "00")</f>
        <v>AMLA_VR_AML.04.04_C0030_02</v>
      </c>
      <c r="B176" s="150" t="s">
        <v>259</v>
      </c>
      <c r="C176" s="150" t="s">
        <v>110</v>
      </c>
      <c r="D176" s="150" t="s">
        <v>1560</v>
      </c>
      <c r="E176" s="153" t="str" cm="1">
        <f t="array" aca="1" ref="E176" ca="1">IF(C176="", INDIRECT("'"&amp;B176&amp;"'!B3"), INDEX(INDIRECT("'"&amp;B176&amp;"'!5:5"), COLUMN(INDIRECT("'"&amp;B176&amp;"'!"&amp;D176))))</f>
        <v>Payable Through Accounts (Incoming) - Value</v>
      </c>
      <c r="F176" s="150" t="s">
        <v>1548</v>
      </c>
      <c r="G176" s="150" t="s">
        <v>1545</v>
      </c>
      <c r="H176" s="151" t="s">
        <v>1630</v>
      </c>
      <c r="I176" s="150" t="str">
        <f>IF(TRIM(SUBSTITUTE('AML.04.04'!$D$11&amp;"",CHAR(160),""))="","OK",IF(NOT(ISNUMBER('AML.04.04'!$D$11)),$G176&amp;": "&amp;$H176,"OK"))</f>
        <v>OK</v>
      </c>
      <c r="J176" s="150" t="str" cm="1">
        <f t="array" ref="J176">IF(
    _xlfn.TEXTJOIN(CHAR(10), TRUE,
        IF(
            _xlfn._xlws.FILTER($I$2:$I$917, ($B$2:$B$917=B176)*($C$2:$C$917=C176))&lt;&gt;"OK",
            _xlfn._xlws.FILTER($I$2:$I$917, ($B$2:$B$917=B176)*($C$2:$C$917=C176)),
            ""
        )
    )="",
    "OK",
    _xlfn.TEXTJOIN(CHAR(10), TRUE,
        IF(
            _xlfn._xlws.FILTER($I$2:$I$917, ($B$2:$B$917=B176)*($C$2:$C$917=C176))&lt;&gt;"OK",
            _xlfn._xlws.FILTER($I$2:$I$917, ($B$2:$B$917=B176)*($C$2:$C$917=C176)),
            ""
        )
    )
)</f>
        <v>OK</v>
      </c>
      <c r="K176" s="150" t="s">
        <v>1547</v>
      </c>
    </row>
    <row r="177" spans="1:11">
      <c r="A177" s="152" t="str">
        <f>"AMLA_VR_" &amp; B177 &amp; "_" &amp; C177 &amp; "_" &amp; TEXT(COUNTIFS($B$2:B177, B177, $C$2:C177, C177), "00")</f>
        <v>AMLA_VR_AML.04.04_C0040_01</v>
      </c>
      <c r="B177" s="150" t="s">
        <v>259</v>
      </c>
      <c r="C177" s="150" t="s">
        <v>111</v>
      </c>
      <c r="D177" s="150" t="s">
        <v>1562</v>
      </c>
      <c r="E177" s="153" t="str" cm="1">
        <f t="array" aca="1" ref="E177" ca="1">IF(C177="", INDIRECT("'"&amp;B177&amp;"'!B3"), INDEX(INDIRECT("'"&amp;B177&amp;"'!5:5"), COLUMN(INDIRECT("'"&amp;B177&amp;"'!"&amp;D177))))</f>
        <v>Payable Through Accounts (Outgoing) - Value</v>
      </c>
      <c r="F177" s="150" t="s">
        <v>1544</v>
      </c>
      <c r="G177" s="150" t="s">
        <v>1545</v>
      </c>
      <c r="H177" s="151" t="s">
        <v>1617</v>
      </c>
      <c r="I177" s="150" t="str">
        <f>IF('AML.04.04'!$E$11&lt;0, $G177 &amp; ": " &amp; $H177, "OK")</f>
        <v>OK</v>
      </c>
      <c r="J177" s="150" t="str" cm="1">
        <f t="array" ref="J177">IF(
    _xlfn.TEXTJOIN(CHAR(10), TRUE,
        IF(
            _xlfn._xlws.FILTER($I$2:$I$917, ($B$2:$B$917=B177)*($C$2:$C$917=C177))&lt;&gt;"OK",
            _xlfn._xlws.FILTER($I$2:$I$917, ($B$2:$B$917=B177)*($C$2:$C$917=C177)),
            ""
        )
    )="",
    "OK",
    _xlfn.TEXTJOIN(CHAR(10), TRUE,
        IF(
            _xlfn._xlws.FILTER($I$2:$I$917, ($B$2:$B$917=B177)*($C$2:$C$917=C177))&lt;&gt;"OK",
            _xlfn._xlws.FILTER($I$2:$I$917, ($B$2:$B$917=B177)*($C$2:$C$917=C177)),
            ""
        )
    )
)</f>
        <v>OK</v>
      </c>
      <c r="K177" s="150" t="s">
        <v>1547</v>
      </c>
    </row>
    <row r="178" spans="1:11">
      <c r="A178" s="152" t="str">
        <f>"AMLA_VR_" &amp; B178 &amp; "_" &amp; C178 &amp; "_" &amp; TEXT(COUNTIFS($B$2:B178, B178, $C$2:C178, C178), "00")</f>
        <v>AMLA_VR_AML.04.04_C0040_02</v>
      </c>
      <c r="B178" s="150" t="s">
        <v>259</v>
      </c>
      <c r="C178" s="150" t="s">
        <v>111</v>
      </c>
      <c r="D178" s="150" t="s">
        <v>1562</v>
      </c>
      <c r="E178" s="153" t="str" cm="1">
        <f t="array" aca="1" ref="E178" ca="1">IF(C178="", INDIRECT("'"&amp;B178&amp;"'!B3"), INDEX(INDIRECT("'"&amp;B178&amp;"'!5:5"), COLUMN(INDIRECT("'"&amp;B178&amp;"'!"&amp;D178))))</f>
        <v>Payable Through Accounts (Outgoing) - Value</v>
      </c>
      <c r="F178" s="150" t="s">
        <v>1548</v>
      </c>
      <c r="G178" s="150" t="s">
        <v>1545</v>
      </c>
      <c r="H178" s="151" t="s">
        <v>1630</v>
      </c>
      <c r="I178" s="150" t="str">
        <f>IF(TRIM(SUBSTITUTE('AML.04.04'!$E$11&amp;"",CHAR(160),""))="","OK",IF(NOT(ISNUMBER('AML.04.04'!$E$11)),$G178&amp;": "&amp;$H178,"OK"))</f>
        <v>OK</v>
      </c>
      <c r="J178" s="150" t="str" cm="1">
        <f t="array" ref="J178">IF(
    _xlfn.TEXTJOIN(CHAR(10), TRUE,
        IF(
            _xlfn._xlws.FILTER($I$2:$I$917, ($B$2:$B$917=B178)*($C$2:$C$917=C178))&lt;&gt;"OK",
            _xlfn._xlws.FILTER($I$2:$I$917, ($B$2:$B$917=B178)*($C$2:$C$917=C178)),
            ""
        )
    )="",
    "OK",
    _xlfn.TEXTJOIN(CHAR(10), TRUE,
        IF(
            _xlfn._xlws.FILTER($I$2:$I$917, ($B$2:$B$917=B178)*($C$2:$C$917=C178))&lt;&gt;"OK",
            _xlfn._xlws.FILTER($I$2:$I$917, ($B$2:$B$917=B178)*($C$2:$C$917=C178)),
            ""
        )
    )
)</f>
        <v>OK</v>
      </c>
      <c r="K178" s="150" t="s">
        <v>1547</v>
      </c>
    </row>
    <row r="179" spans="1:11">
      <c r="A179" s="152" t="str">
        <f>"AMLA_VR_" &amp; B179 &amp; "_" &amp; C179 &amp; "_" &amp; TEXT(COUNTIFS($B$2:B179, B179, $C$2:C179, C179), "00")</f>
        <v>AMLA_VR_AML.04.04_C0050_01</v>
      </c>
      <c r="B179" s="150" t="s">
        <v>259</v>
      </c>
      <c r="C179" s="150" t="s">
        <v>112</v>
      </c>
      <c r="D179" s="150" t="s">
        <v>1563</v>
      </c>
      <c r="E179" s="153" t="str" cm="1">
        <f t="array" aca="1" ref="E179" ca="1">IF(C179="", INDIRECT("'"&amp;B179&amp;"'!B3"), INDEX(INDIRECT("'"&amp;B179&amp;"'!5:5"), COLUMN(INDIRECT("'"&amp;B179&amp;"'!"&amp;D179))))</f>
        <v>Nested Accounts (Incoming) - Value</v>
      </c>
      <c r="F179" s="150" t="s">
        <v>1544</v>
      </c>
      <c r="G179" s="150" t="s">
        <v>1545</v>
      </c>
      <c r="H179" s="151" t="s">
        <v>1618</v>
      </c>
      <c r="I179" s="150" t="str">
        <f>IF('AML.04.04'!$F$11&lt;0, $G179 &amp; ": " &amp; $H179, "OK")</f>
        <v>OK</v>
      </c>
      <c r="J179" s="150" t="str" cm="1">
        <f t="array" ref="J179">IF(
    _xlfn.TEXTJOIN(CHAR(10), TRUE,
        IF(
            _xlfn._xlws.FILTER($I$2:$I$917, ($B$2:$B$917=B179)*($C$2:$C$917=C179))&lt;&gt;"OK",
            _xlfn._xlws.FILTER($I$2:$I$917, ($B$2:$B$917=B179)*($C$2:$C$917=C179)),
            ""
        )
    )="",
    "OK",
    _xlfn.TEXTJOIN(CHAR(10), TRUE,
        IF(
            _xlfn._xlws.FILTER($I$2:$I$917, ($B$2:$B$917=B179)*($C$2:$C$917=C179))&lt;&gt;"OK",
            _xlfn._xlws.FILTER($I$2:$I$917, ($B$2:$B$917=B179)*($C$2:$C$917=C179)),
            ""
        )
    )
)</f>
        <v>OK</v>
      </c>
      <c r="K179" s="150" t="s">
        <v>1547</v>
      </c>
    </row>
    <row r="180" spans="1:11">
      <c r="A180" s="152" t="str">
        <f>"AMLA_VR_" &amp; B180 &amp; "_" &amp; C180 &amp; "_" &amp; TEXT(COUNTIFS($B$2:B180, B180, $C$2:C180, C180), "00")</f>
        <v>AMLA_VR_AML.04.04_C0050_02</v>
      </c>
      <c r="B180" s="150" t="s">
        <v>259</v>
      </c>
      <c r="C180" s="150" t="s">
        <v>112</v>
      </c>
      <c r="D180" s="150" t="s">
        <v>1563</v>
      </c>
      <c r="E180" s="153" t="str" cm="1">
        <f t="array" aca="1" ref="E180" ca="1">IF(C180="", INDIRECT("'"&amp;B180&amp;"'!B3"), INDEX(INDIRECT("'"&amp;B180&amp;"'!5:5"), COLUMN(INDIRECT("'"&amp;B180&amp;"'!"&amp;D180))))</f>
        <v>Nested Accounts (Incoming) - Value</v>
      </c>
      <c r="F180" s="150" t="s">
        <v>1548</v>
      </c>
      <c r="G180" s="150" t="s">
        <v>1545</v>
      </c>
      <c r="H180" s="151" t="s">
        <v>1630</v>
      </c>
      <c r="I180" s="150" t="str">
        <f>IF(TRIM(SUBSTITUTE('AML.04.04'!$F$11&amp;"",CHAR(160),""))="","OK",IF(NOT(ISNUMBER('AML.04.04'!$F$11)),$G180&amp;": "&amp;$H180,"OK"))</f>
        <v>OK</v>
      </c>
      <c r="J180" s="150" t="str" cm="1">
        <f t="array" ref="J180">IF(
    _xlfn.TEXTJOIN(CHAR(10), TRUE,
        IF(
            _xlfn._xlws.FILTER($I$2:$I$917, ($B$2:$B$917=B180)*($C$2:$C$917=C180))&lt;&gt;"OK",
            _xlfn._xlws.FILTER($I$2:$I$917, ($B$2:$B$917=B180)*($C$2:$C$917=C180)),
            ""
        )
    )="",
    "OK",
    _xlfn.TEXTJOIN(CHAR(10), TRUE,
        IF(
            _xlfn._xlws.FILTER($I$2:$I$917, ($B$2:$B$917=B180)*($C$2:$C$917=C180))&lt;&gt;"OK",
            _xlfn._xlws.FILTER($I$2:$I$917, ($B$2:$B$917=B180)*($C$2:$C$917=C180)),
            ""
        )
    )
)</f>
        <v>OK</v>
      </c>
      <c r="K180" s="150" t="s">
        <v>1547</v>
      </c>
    </row>
    <row r="181" spans="1:11">
      <c r="A181" s="152" t="str">
        <f>"AMLA_VR_" &amp; B181 &amp; "_" &amp; C181 &amp; "_" &amp; TEXT(COUNTIFS($B$2:B181, B181, $C$2:C181, C181), "00")</f>
        <v>AMLA_VR_AML.04.04_C0060_01</v>
      </c>
      <c r="B181" s="150" t="s">
        <v>259</v>
      </c>
      <c r="C181" s="150" t="s">
        <v>113</v>
      </c>
      <c r="D181" s="150" t="s">
        <v>1565</v>
      </c>
      <c r="E181" s="153" t="str" cm="1">
        <f t="array" aca="1" ref="E181" ca="1">IF(C181="", INDIRECT("'"&amp;B181&amp;"'!B3"), INDEX(INDIRECT("'"&amp;B181&amp;"'!5:5"), COLUMN(INDIRECT("'"&amp;B181&amp;"'!"&amp;D181))))</f>
        <v>Nested Accounts (Outgoing) - Value</v>
      </c>
      <c r="F181" s="150" t="s">
        <v>1544</v>
      </c>
      <c r="G181" s="150" t="s">
        <v>1545</v>
      </c>
      <c r="H181" s="151" t="s">
        <v>1619</v>
      </c>
      <c r="I181" s="150" t="str">
        <f>IF('AML.04.04'!$G$11&lt;0, $G181 &amp; ": " &amp; $H181, "OK")</f>
        <v>OK</v>
      </c>
      <c r="J181" s="150" t="str" cm="1">
        <f t="array" ref="J181">IF(
    _xlfn.TEXTJOIN(CHAR(10), TRUE,
        IF(
            _xlfn._xlws.FILTER($I$2:$I$917, ($B$2:$B$917=B181)*($C$2:$C$917=C181))&lt;&gt;"OK",
            _xlfn._xlws.FILTER($I$2:$I$917, ($B$2:$B$917=B181)*($C$2:$C$917=C181)),
            ""
        )
    )="",
    "OK",
    _xlfn.TEXTJOIN(CHAR(10), TRUE,
        IF(
            _xlfn._xlws.FILTER($I$2:$I$917, ($B$2:$B$917=B181)*($C$2:$C$917=C181))&lt;&gt;"OK",
            _xlfn._xlws.FILTER($I$2:$I$917, ($B$2:$B$917=B181)*($C$2:$C$917=C181)),
            ""
        )
    )
)</f>
        <v>OK</v>
      </c>
      <c r="K181" s="150" t="s">
        <v>1547</v>
      </c>
    </row>
    <row r="182" spans="1:11">
      <c r="A182" s="152" t="str">
        <f>"AMLA_VR_" &amp; B182 &amp; "_" &amp; C182 &amp; "_" &amp; TEXT(COUNTIFS($B$2:B182, B182, $C$2:C182, C182), "00")</f>
        <v>AMLA_VR_AML.04.04_C0060_02</v>
      </c>
      <c r="B182" s="150" t="s">
        <v>259</v>
      </c>
      <c r="C182" s="150" t="s">
        <v>113</v>
      </c>
      <c r="D182" s="150" t="s">
        <v>1565</v>
      </c>
      <c r="E182" s="153" t="str" cm="1">
        <f t="array" aca="1" ref="E182" ca="1">IF(C182="", INDIRECT("'"&amp;B182&amp;"'!B3"), INDEX(INDIRECT("'"&amp;B182&amp;"'!5:5"), COLUMN(INDIRECT("'"&amp;B182&amp;"'!"&amp;D182))))</f>
        <v>Nested Accounts (Outgoing) - Value</v>
      </c>
      <c r="F182" s="150" t="s">
        <v>1548</v>
      </c>
      <c r="G182" s="150" t="s">
        <v>1545</v>
      </c>
      <c r="H182" s="151" t="s">
        <v>1630</v>
      </c>
      <c r="I182" s="150" t="str">
        <f>IF(TRIM(SUBSTITUTE('AML.04.04'!$G$11&amp;"",CHAR(160),""))="","OK",IF(NOT(ISNUMBER('AML.04.04'!$G$11)),$G182&amp;": "&amp;$H182,"OK"))</f>
        <v>OK</v>
      </c>
      <c r="J182" s="150" t="str" cm="1">
        <f t="array" ref="J182">IF(
    _xlfn.TEXTJOIN(CHAR(10), TRUE,
        IF(
            _xlfn._xlws.FILTER($I$2:$I$917, ($B$2:$B$917=B182)*($C$2:$C$917=C182))&lt;&gt;"OK",
            _xlfn._xlws.FILTER($I$2:$I$917, ($B$2:$B$917=B182)*($C$2:$C$917=C182)),
            ""
        )
    )="",
    "OK",
    _xlfn.TEXTJOIN(CHAR(10), TRUE,
        IF(
            _xlfn._xlws.FILTER($I$2:$I$917, ($B$2:$B$917=B182)*($C$2:$C$917=C182))&lt;&gt;"OK",
            _xlfn._xlws.FILTER($I$2:$I$917, ($B$2:$B$917=B182)*($C$2:$C$917=C182)),
            ""
        )
    )
)</f>
        <v>OK</v>
      </c>
      <c r="K182" s="150" t="s">
        <v>1547</v>
      </c>
    </row>
    <row r="183" spans="1:11">
      <c r="A183" s="152" t="str">
        <f>"AMLA_VR_" &amp; B183 &amp; "_" &amp; C183 &amp; "_" &amp; TEXT(COUNTIFS($B$2:B183, B183, $C$2:C183, C183), "00")</f>
        <v>AMLA_VR_AML.04.06_C0050_01</v>
      </c>
      <c r="B183" s="150" t="s">
        <v>274</v>
      </c>
      <c r="C183" s="150" t="s">
        <v>112</v>
      </c>
      <c r="D183" s="150" t="s">
        <v>1563</v>
      </c>
      <c r="E183" s="153" t="str" cm="1">
        <f t="array" aca="1" ref="E183" ca="1">IF(C183="", INDIRECT("'"&amp;B183&amp;"'!B3"), INDEX(INDIRECT("'"&amp;B183&amp;"'!5:5"), COLUMN(INDIRECT("'"&amp;B183&amp;"'!"&amp;D183))))</f>
        <v>E-money Transactions (Non-identified Customers) - Value</v>
      </c>
      <c r="F183" s="150" t="s">
        <v>1544</v>
      </c>
      <c r="G183" s="150" t="s">
        <v>1545</v>
      </c>
      <c r="H183" s="151" t="s">
        <v>1618</v>
      </c>
      <c r="I183" s="150" t="str">
        <f>IF('AML.04.06'!$F$11&lt;0, $G183 &amp; ": " &amp; $H183, "OK")</f>
        <v>OK</v>
      </c>
      <c r="J183" s="150" t="str" cm="1">
        <f t="array" ref="J183">IF(
    _xlfn.TEXTJOIN(CHAR(10), TRUE,
        IF(
            _xlfn._xlws.FILTER($I$2:$I$917, ($B$2:$B$917=B183)*($C$2:$C$917=C183))&lt;&gt;"OK",
            _xlfn._xlws.FILTER($I$2:$I$917, ($B$2:$B$917=B183)*($C$2:$C$917=C183)),
            ""
        )
    )="",
    "OK",
    _xlfn.TEXTJOIN(CHAR(10), TRUE,
        IF(
            _xlfn._xlws.FILTER($I$2:$I$917, ($B$2:$B$917=B183)*($C$2:$C$917=C183))&lt;&gt;"OK",
            _xlfn._xlws.FILTER($I$2:$I$917, ($B$2:$B$917=B183)*($C$2:$C$917=C183)),
            ""
        )
    )
)</f>
        <v>OK</v>
      </c>
      <c r="K183" s="150" t="s">
        <v>1547</v>
      </c>
    </row>
    <row r="184" spans="1:11">
      <c r="A184" s="152" t="str">
        <f>"AMLA_VR_" &amp; B184 &amp; "_" &amp; C184 &amp; "_" &amp; TEXT(COUNTIFS($B$2:B184, B184, $C$2:C184, C184), "00")</f>
        <v>AMLA_VR_AML.04.06_C0050_02</v>
      </c>
      <c r="B184" s="150" t="s">
        <v>274</v>
      </c>
      <c r="C184" s="150" t="s">
        <v>112</v>
      </c>
      <c r="D184" s="150" t="s">
        <v>1563</v>
      </c>
      <c r="E184" s="153" t="str" cm="1">
        <f t="array" aca="1" ref="E184" ca="1">IF(C184="", INDIRECT("'"&amp;B184&amp;"'!B3"), INDEX(INDIRECT("'"&amp;B184&amp;"'!5:5"), COLUMN(INDIRECT("'"&amp;B184&amp;"'!"&amp;D184))))</f>
        <v>E-money Transactions (Non-identified Customers) - Value</v>
      </c>
      <c r="F184" s="150" t="s">
        <v>1548</v>
      </c>
      <c r="G184" s="150" t="s">
        <v>1545</v>
      </c>
      <c r="H184" s="151" t="s">
        <v>1630</v>
      </c>
      <c r="I184" s="150" t="str">
        <f>IF(TRIM(SUBSTITUTE('AML.04.06'!$F$11&amp;"",CHAR(160),""))="","OK",IF(NOT(ISNUMBER('AML.04.06'!$F$11)),$G184&amp;": "&amp;$H184,"OK"))</f>
        <v>OK</v>
      </c>
      <c r="J184" s="150" t="str" cm="1">
        <f t="array" ref="J184">IF(
    _xlfn.TEXTJOIN(CHAR(10), TRUE,
        IF(
            _xlfn._xlws.FILTER($I$2:$I$917, ($B$2:$B$917=B184)*($C$2:$C$917=C184))&lt;&gt;"OK",
            _xlfn._xlws.FILTER($I$2:$I$917, ($B$2:$B$917=B184)*($C$2:$C$917=C184)),
            ""
        )
    )="",
    "OK",
    _xlfn.TEXTJOIN(CHAR(10), TRUE,
        IF(
            _xlfn._xlws.FILTER($I$2:$I$917, ($B$2:$B$917=B184)*($C$2:$C$917=C184))&lt;&gt;"OK",
            _xlfn._xlws.FILTER($I$2:$I$917, ($B$2:$B$917=B184)*($C$2:$C$917=C184)),
            ""
        )
    )
)</f>
        <v>OK</v>
      </c>
      <c r="K184" s="150" t="s">
        <v>1547</v>
      </c>
    </row>
    <row r="185" spans="1:11">
      <c r="A185" s="152" t="str">
        <f>"AMLA_VR_" &amp; B185 &amp; "_" &amp; C185 &amp; "_" &amp; TEXT(COUNTIFS($B$2:B185, B185, $C$2:C185, C185), "00")</f>
        <v>AMLA_VR_AML.04.07_C0010_01</v>
      </c>
      <c r="B185" s="150" t="s">
        <v>282</v>
      </c>
      <c r="C185" s="150" t="s">
        <v>108</v>
      </c>
      <c r="D185" s="150" t="s">
        <v>1556</v>
      </c>
      <c r="E185" s="153" t="str" cm="1">
        <f t="array" aca="1" ref="E185" ca="1">IF(C185="", INDIRECT("'"&amp;B185&amp;"'!B3"), INDEX(INDIRECT("'"&amp;B185&amp;"'!5:5"), COLUMN(INDIRECT("'"&amp;B185&amp;"'!"&amp;D185))))</f>
        <v>TCSP Customers (Legal Entities)</v>
      </c>
      <c r="F185" s="150" t="s">
        <v>1544</v>
      </c>
      <c r="G185" s="150" t="s">
        <v>1545</v>
      </c>
      <c r="H185" s="151" t="s">
        <v>1629</v>
      </c>
      <c r="I185" s="150" t="str">
        <f>IF('AML.04.07'!$B$11&lt;0, $G185 &amp; ": " &amp; $H185, "OK")</f>
        <v>OK</v>
      </c>
      <c r="J185" s="150" t="str" cm="1">
        <f t="array" ref="J185">IF(
    _xlfn.TEXTJOIN(CHAR(10), TRUE,
        IF(
            _xlfn._xlws.FILTER($I$2:$I$917, ($B$2:$B$917=B185)*($C$2:$C$917=C185))&lt;&gt;"OK",
            _xlfn._xlws.FILTER($I$2:$I$917, ($B$2:$B$917=B185)*($C$2:$C$917=C185)),
            ""
        )
    )="",
    "OK",
    _xlfn.TEXTJOIN(CHAR(10), TRUE,
        IF(
            _xlfn._xlws.FILTER($I$2:$I$917, ($B$2:$B$917=B185)*($C$2:$C$917=C185))&lt;&gt;"OK",
            _xlfn._xlws.FILTER($I$2:$I$917, ($B$2:$B$917=B185)*($C$2:$C$917=C185)),
            ""
        )
    )
)</f>
        <v>OK</v>
      </c>
      <c r="K185" s="150" t="s">
        <v>1547</v>
      </c>
    </row>
    <row r="186" spans="1:11">
      <c r="A186" s="152" t="str">
        <f>"AMLA_VR_" &amp; B186 &amp; "_" &amp; C186 &amp; "_" &amp; TEXT(COUNTIFS($B$2:B186, B186, $C$2:C186, C186), "00")</f>
        <v>AMLA_VR_AML.04.07_C0010_02</v>
      </c>
      <c r="B186" s="150" t="s">
        <v>282</v>
      </c>
      <c r="C186" s="150" t="s">
        <v>108</v>
      </c>
      <c r="D186" s="150" t="s">
        <v>1556</v>
      </c>
      <c r="E186" s="153" t="str" cm="1">
        <f t="array" aca="1" ref="E186" ca="1">IF(C186="", INDIRECT("'"&amp;B186&amp;"'!B3"), INDEX(INDIRECT("'"&amp;B186&amp;"'!5:5"), COLUMN(INDIRECT("'"&amp;B186&amp;"'!"&amp;D186))))</f>
        <v>TCSP Customers (Legal Entities)</v>
      </c>
      <c r="F186" s="150" t="s">
        <v>1544</v>
      </c>
      <c r="G186" s="150" t="s">
        <v>1550</v>
      </c>
      <c r="H186" s="151" t="s">
        <v>1643</v>
      </c>
      <c r="I186" s="150" t="str">
        <f>IF('AML.04.07'!$B$11 &gt; 'AML.02.01'!$B$11, $G186 &amp; ": " &amp; $H186, "OK")</f>
        <v>OK</v>
      </c>
      <c r="J186" s="150" t="str" cm="1">
        <f t="array" ref="J186">IF(
    _xlfn.TEXTJOIN(CHAR(10), TRUE,
        IF(
            _xlfn._xlws.FILTER($I$2:$I$917, ($B$2:$B$917=B186)*($C$2:$C$917=C186))&lt;&gt;"OK",
            _xlfn._xlws.FILTER($I$2:$I$917, ($B$2:$B$917=B186)*($C$2:$C$917=C186)),
            ""
        )
    )="",
    "OK",
    _xlfn.TEXTJOIN(CHAR(10), TRUE,
        IF(
            _xlfn._xlws.FILTER($I$2:$I$917, ($B$2:$B$917=B186)*($C$2:$C$917=C186))&lt;&gt;"OK",
            _xlfn._xlws.FILTER($I$2:$I$917, ($B$2:$B$917=B186)*($C$2:$C$917=C186)),
            ""
        )
    )
)</f>
        <v>OK</v>
      </c>
      <c r="K186" s="150" t="s">
        <v>1547</v>
      </c>
    </row>
    <row r="187" spans="1:11">
      <c r="A187" s="152" t="str">
        <f>"AMLA_VR_" &amp; B187 &amp; "_" &amp; C187 &amp; "_" &amp; TEXT(COUNTIFS($B$2:B187, B187, $C$2:C187, C187), "00")</f>
        <v>AMLA_VR_AML.04.07_C0010_03</v>
      </c>
      <c r="B187" s="150" t="s">
        <v>282</v>
      </c>
      <c r="C187" s="150" t="s">
        <v>108</v>
      </c>
      <c r="D187" s="150" t="s">
        <v>1556</v>
      </c>
      <c r="E187" s="153" t="str" cm="1">
        <f t="array" aca="1" ref="E187" ca="1">IF(C187="", INDIRECT("'"&amp;B187&amp;"'!B3"), INDEX(INDIRECT("'"&amp;B187&amp;"'!5:5"), COLUMN(INDIRECT("'"&amp;B187&amp;"'!"&amp;D187))))</f>
        <v>TCSP Customers (Legal Entities)</v>
      </c>
      <c r="F187" s="150" t="s">
        <v>1544</v>
      </c>
      <c r="G187" s="150" t="s">
        <v>1550</v>
      </c>
      <c r="H187" s="151" t="s">
        <v>1644</v>
      </c>
      <c r="I187" s="150" t="str">
        <f>IF('AML.04.07'!$B$11 &gt; 'AML.02.01'!$D$11, $G187 &amp; ": " &amp; $H187, "OK")</f>
        <v>OK</v>
      </c>
      <c r="J187" s="150" t="str" cm="1">
        <f t="array" ref="J187">IF(
    _xlfn.TEXTJOIN(CHAR(10), TRUE,
        IF(
            _xlfn._xlws.FILTER($I$2:$I$917, ($B$2:$B$917=B187)*($C$2:$C$917=C187))&lt;&gt;"OK",
            _xlfn._xlws.FILTER($I$2:$I$917, ($B$2:$B$917=B187)*($C$2:$C$917=C187)),
            ""
        )
    )="",
    "OK",
    _xlfn.TEXTJOIN(CHAR(10), TRUE,
        IF(
            _xlfn._xlws.FILTER($I$2:$I$917, ($B$2:$B$917=B187)*($C$2:$C$917=C187))&lt;&gt;"OK",
            _xlfn._xlws.FILTER($I$2:$I$917, ($B$2:$B$917=B187)*($C$2:$C$917=C187)),
            ""
        )
    )
)</f>
        <v>OK</v>
      </c>
      <c r="K187" s="150" t="s">
        <v>1547</v>
      </c>
    </row>
    <row r="188" spans="1:11">
      <c r="A188" s="152" t="str">
        <f>"AMLA_VR_" &amp; B188 &amp; "_" &amp; C188 &amp; "_" &amp; TEXT(COUNTIFS($B$2:B188, B188, $C$2:C188, C188), "00")</f>
        <v>AMLA_VR_AML.04.07_C0010_04</v>
      </c>
      <c r="B188" s="150" t="s">
        <v>282</v>
      </c>
      <c r="C188" s="150" t="s">
        <v>108</v>
      </c>
      <c r="D188" s="150" t="s">
        <v>1556</v>
      </c>
      <c r="E188" s="153" t="str" cm="1">
        <f t="array" aca="1" ref="E188" ca="1">IF(C188="", INDIRECT("'"&amp;B188&amp;"'!B3"), INDEX(INDIRECT("'"&amp;B188&amp;"'!5:5"), COLUMN(INDIRECT("'"&amp;B188&amp;"'!"&amp;D188))))</f>
        <v>TCSP Customers (Legal Entities)</v>
      </c>
      <c r="F188" s="150" t="s">
        <v>1548</v>
      </c>
      <c r="G188" s="150" t="s">
        <v>1545</v>
      </c>
      <c r="H188" s="151" t="s">
        <v>1549</v>
      </c>
      <c r="I188" s="150" t="str">
        <f>IF(TRIM(SUBSTITUTE('AML.04.07'!$B$11&amp;"",CHAR(160),""))="","OK",IF(OR(NOT(ISNUMBER('AML.04.07'!$B$11)),IFERROR(INT('AML.04.07'!$B$11)&lt;&gt;'AML.04.07'!$B$11,TRUE)),$G188&amp;": "&amp;$H188,"OK"))</f>
        <v>OK</v>
      </c>
      <c r="J188" s="150" t="str" cm="1">
        <f t="array" ref="J188">IF(
    _xlfn.TEXTJOIN(CHAR(10), TRUE,
        IF(
            _xlfn._xlws.FILTER($I$2:$I$917, ($B$2:$B$917=B188)*($C$2:$C$917=C188))&lt;&gt;"OK",
            _xlfn._xlws.FILTER($I$2:$I$917, ($B$2:$B$917=B188)*($C$2:$C$917=C188)),
            ""
        )
    )="",
    "OK",
    _xlfn.TEXTJOIN(CHAR(10), TRUE,
        IF(
            _xlfn._xlws.FILTER($I$2:$I$917, ($B$2:$B$917=B188)*($C$2:$C$917=C188))&lt;&gt;"OK",
            _xlfn._xlws.FILTER($I$2:$I$917, ($B$2:$B$917=B188)*($C$2:$C$917=C188)),
            ""
        )
    )
)</f>
        <v>OK</v>
      </c>
      <c r="K188" s="150" t="s">
        <v>1547</v>
      </c>
    </row>
    <row r="189" spans="1:11">
      <c r="A189" s="152" t="str">
        <f>"AMLA_VR_" &amp; B189 &amp; "_" &amp; C189 &amp; "_" &amp; TEXT(COUNTIFS($B$2:B189, B189, $C$2:C189, C189), "00")</f>
        <v>AMLA_VR_AML.04.08_C0010_01</v>
      </c>
      <c r="B189" s="150" t="s">
        <v>285</v>
      </c>
      <c r="C189" s="150" t="s">
        <v>108</v>
      </c>
      <c r="D189" s="150" t="s">
        <v>1556</v>
      </c>
      <c r="E189" s="153" t="str" cm="1">
        <f t="array" aca="1" ref="E189" ca="1">IF(C189="", INDIRECT("'"&amp;B189&amp;"'!B3"), INDEX(INDIRECT("'"&amp;B189&amp;"'!5:5"), COLUMN(INDIRECT("'"&amp;B189&amp;"'!"&amp;D189))))</f>
        <v>Non-EEA Crypto Companies (BIN-sponsored)</v>
      </c>
      <c r="F189" s="150" t="s">
        <v>1544</v>
      </c>
      <c r="G189" s="150" t="s">
        <v>1545</v>
      </c>
      <c r="H189" s="151" t="s">
        <v>1629</v>
      </c>
      <c r="I189" s="150" t="str">
        <f>IF('AML.04.08'!$B$11&lt;0, $G189 &amp; ": " &amp; $H189, "OK")</f>
        <v>OK</v>
      </c>
      <c r="J189" s="150" t="str" cm="1">
        <f t="array" ref="J189">IF(
    _xlfn.TEXTJOIN(CHAR(10), TRUE,
        IF(
            _xlfn._xlws.FILTER($I$2:$I$917, ($B$2:$B$917=B189)*($C$2:$C$917=C189))&lt;&gt;"OK",
            _xlfn._xlws.FILTER($I$2:$I$917, ($B$2:$B$917=B189)*($C$2:$C$917=C189)),
            ""
        )
    )="",
    "OK",
    _xlfn.TEXTJOIN(CHAR(10), TRUE,
        IF(
            _xlfn._xlws.FILTER($I$2:$I$917, ($B$2:$B$917=B189)*($C$2:$C$917=C189))&lt;&gt;"OK",
            _xlfn._xlws.FILTER($I$2:$I$917, ($B$2:$B$917=B189)*($C$2:$C$917=C189)),
            ""
        )
    )
)</f>
        <v>OK</v>
      </c>
      <c r="K189" s="150" t="s">
        <v>1547</v>
      </c>
    </row>
    <row r="190" spans="1:11">
      <c r="A190" s="152" t="str">
        <f>"AMLA_VR_" &amp; B190 &amp; "_" &amp; C190 &amp; "_" &amp; TEXT(COUNTIFS($B$2:B190, B190, $C$2:C190, C190), "00")</f>
        <v>AMLA_VR_AML.04.08_C0010_02</v>
      </c>
      <c r="B190" s="150" t="s">
        <v>285</v>
      </c>
      <c r="C190" s="150" t="s">
        <v>108</v>
      </c>
      <c r="D190" s="150" t="s">
        <v>1556</v>
      </c>
      <c r="E190" s="153" t="str" cm="1">
        <f t="array" aca="1" ref="E190" ca="1">IF(C190="", INDIRECT("'"&amp;B190&amp;"'!B3"), INDEX(INDIRECT("'"&amp;B190&amp;"'!5:5"), COLUMN(INDIRECT("'"&amp;B190&amp;"'!"&amp;D190))))</f>
        <v>Non-EEA Crypto Companies (BIN-sponsored)</v>
      </c>
      <c r="F190" s="150" t="s">
        <v>1548</v>
      </c>
      <c r="G190" s="150" t="s">
        <v>1545</v>
      </c>
      <c r="H190" s="151" t="s">
        <v>1549</v>
      </c>
      <c r="I190" s="150" t="str">
        <f>IF(TRIM(SUBSTITUTE('AML.04.08'!$B$11&amp;"",CHAR(160),""))="","OK",IF(OR(NOT(ISNUMBER('AML.04.08'!$B$11)),IFERROR(INT('AML.04.08'!$B$11)&lt;&gt;'AML.04.08'!$B$11,TRUE)),$G190&amp;": "&amp;$H190,"OK"))</f>
        <v>OK</v>
      </c>
      <c r="J190" s="150" t="str" cm="1">
        <f t="array" ref="J190">IF(
    _xlfn.TEXTJOIN(CHAR(10), TRUE,
        IF(
            _xlfn._xlws.FILTER($I$2:$I$917, ($B$2:$B$917=B190)*($C$2:$C$917=C190))&lt;&gt;"OK",
            _xlfn._xlws.FILTER($I$2:$I$917, ($B$2:$B$917=B190)*($C$2:$C$917=C190)),
            ""
        )
    )="",
    "OK",
    _xlfn.TEXTJOIN(CHAR(10), TRUE,
        IF(
            _xlfn._xlws.FILTER($I$2:$I$917, ($B$2:$B$917=B190)*($C$2:$C$917=C190))&lt;&gt;"OK",
            _xlfn._xlws.FILTER($I$2:$I$917, ($B$2:$B$917=B190)*($C$2:$C$917=C190)),
            ""
        )
    )
)</f>
        <v>OK</v>
      </c>
      <c r="K190" s="150" t="s">
        <v>1547</v>
      </c>
    </row>
    <row r="191" spans="1:11">
      <c r="A191" s="152" t="str">
        <f>"AMLA_VR_" &amp; B191 &amp; "_" &amp; C191 &amp; "_" &amp; TEXT(COUNTIFS($B$2:B191, B191, $C$2:C191, C191), "00")</f>
        <v>AMLA_VR_AML.04.10_C0040_01</v>
      </c>
      <c r="B191" s="150" t="s">
        <v>292</v>
      </c>
      <c r="C191" s="150" t="s">
        <v>111</v>
      </c>
      <c r="D191" s="150" t="s">
        <v>1562</v>
      </c>
      <c r="E191" s="153" t="str" cm="1">
        <f t="array" aca="1" ref="E191" ca="1">IF(C191="", INDIRECT("'"&amp;B191&amp;"'!B3"), INDEX(INDIRECT("'"&amp;B191&amp;"'!5:5"), COLUMN(INDIRECT("'"&amp;B191&amp;"'!"&amp;D191))))</f>
        <v>Funds-to-Crypto (to Self-hosted) – Number</v>
      </c>
      <c r="F191" s="150" t="s">
        <v>1544</v>
      </c>
      <c r="G191" s="150" t="s">
        <v>1545</v>
      </c>
      <c r="H191" s="151" t="s">
        <v>1617</v>
      </c>
      <c r="I191" s="150" t="str">
        <f>IF('AML.04.10'!$E$11&lt;0, $G191 &amp; ": " &amp; $H191, "OK")</f>
        <v>OK</v>
      </c>
      <c r="J191" s="150" t="str" cm="1">
        <f t="array" aca="1" ref="J191" ca="1">IF(
    _xlfn.TEXTJOIN(CHAR(10), TRUE,
        IF(
            _xlfn._xlws.FILTER($I$2:$I$917, ($B$2:$B$917=B191)*($C$2:$C$917=C191))&lt;&gt;"OK",
            _xlfn._xlws.FILTER($I$2:$I$917, ($B$2:$B$917=B191)*($C$2:$C$917=C191)),
            ""
        )
    )="",
    "OK",
    _xlfn.TEXTJOIN(CHAR(10), TRUE,
        IF(
            _xlfn._xlws.FILTER($I$2:$I$917, ($B$2:$B$917=B191)*($C$2:$C$917=C191))&lt;&gt;"OK",
            _xlfn._xlws.FILTER($I$2:$I$917, ($B$2:$B$917=B191)*($C$2:$C$917=C191)),
            ""
        )
    )
)</f>
        <v>OK</v>
      </c>
      <c r="K191" s="150" t="s">
        <v>1547</v>
      </c>
    </row>
    <row r="192" spans="1:11">
      <c r="A192" s="152" t="str">
        <f>"AMLA_VR_" &amp; B192 &amp; "_" &amp; C192 &amp; "_" &amp; TEXT(COUNTIFS($B$2:B192, B192, $C$2:C192, C192), "00")</f>
        <v>AMLA_VR_AML.04.10_C0040_02</v>
      </c>
      <c r="B192" s="150" t="s">
        <v>292</v>
      </c>
      <c r="C192" s="150" t="s">
        <v>111</v>
      </c>
      <c r="D192" s="150" t="s">
        <v>1562</v>
      </c>
      <c r="E192" s="153" t="str" cm="1">
        <f t="array" aca="1" ref="E192" ca="1">IF(C192="", INDIRECT("'"&amp;B192&amp;"'!B3"), INDEX(INDIRECT("'"&amp;B192&amp;"'!5:5"), COLUMN(INDIRECT("'"&amp;B192&amp;"'!"&amp;D192))))</f>
        <v>Funds-to-Crypto (to Self-hosted) – Number</v>
      </c>
      <c r="F192" s="150" t="s">
        <v>1548</v>
      </c>
      <c r="G192" s="150" t="s">
        <v>1545</v>
      </c>
      <c r="H192" s="151" t="s">
        <v>1549</v>
      </c>
      <c r="I192" s="150" t="str">
        <f>IF(TRIM(SUBSTITUTE('AML.04.10'!$E$11&amp;"",CHAR(160),""))="","OK",IF(OR(NOT(ISNUMBER('AML.04.10'!$E$11)),IFERROR(INT('AML.04.10'!$E$11)&lt;&gt;'AML.04.10'!$E$11,TRUE)),$G192&amp;": "&amp;$H192,"OK"))</f>
        <v>OK</v>
      </c>
      <c r="J192" s="150" t="str" cm="1">
        <f t="array" aca="1" ref="J192" ca="1">IF(
    _xlfn.TEXTJOIN(CHAR(10), TRUE,
        IF(
            _xlfn._xlws.FILTER($I$2:$I$917, ($B$2:$B$917=B192)*($C$2:$C$917=C192))&lt;&gt;"OK",
            _xlfn._xlws.FILTER($I$2:$I$917, ($B$2:$B$917=B192)*($C$2:$C$917=C192)),
            ""
        )
    )="",
    "OK",
    _xlfn.TEXTJOIN(CHAR(10), TRUE,
        IF(
            _xlfn._xlws.FILTER($I$2:$I$917, ($B$2:$B$917=B192)*($C$2:$C$917=C192))&lt;&gt;"OK",
            _xlfn._xlws.FILTER($I$2:$I$917, ($B$2:$B$917=B192)*($C$2:$C$917=C192)),
            ""
        )
    )
)</f>
        <v>OK</v>
      </c>
      <c r="K192" s="150" t="s">
        <v>1547</v>
      </c>
    </row>
    <row r="193" spans="1:11">
      <c r="A193" s="152" t="str">
        <f>"AMLA_VR_" &amp; B193 &amp; "_" &amp; C193 &amp; "_" &amp; TEXT(COUNTIFS($B$2:B193, B193, $C$2:C193, C193), "00")</f>
        <v>AMLA_VR_AML.04.10_C0040_03</v>
      </c>
      <c r="B193" s="150" t="s">
        <v>292</v>
      </c>
      <c r="C193" s="150" t="s">
        <v>111</v>
      </c>
      <c r="D193" s="150" t="s">
        <v>1562</v>
      </c>
      <c r="E193" s="153" t="str" cm="1">
        <f t="array" aca="1" ref="E193" ca="1">IF(C193="", INDIRECT("'"&amp;B193&amp;"'!B3"), INDEX(INDIRECT("'"&amp;B193&amp;"'!5:5"), COLUMN(INDIRECT("'"&amp;B193&amp;"'!"&amp;D193))))</f>
        <v>Funds-to-Crypto (to Self-hosted) – Number</v>
      </c>
      <c r="F193" s="150" t="s">
        <v>1544</v>
      </c>
      <c r="G193" s="150" t="s">
        <v>1550</v>
      </c>
      <c r="H193" s="151" t="s">
        <v>1645</v>
      </c>
      <c r="I193" s="150" t="str" cm="1">
        <f t="array" aca="1" ref="I193" ca="1">IF(INDIRECT(B193&amp;"!"&amp;D193)&gt;INDIRECT(B193&amp;"!C11"), $G193 &amp; ": " &amp; $H193, "OK")</f>
        <v>OK</v>
      </c>
      <c r="J193" s="150" t="str" cm="1">
        <f t="array" aca="1" ref="J193" ca="1">IF(
    _xlfn.TEXTJOIN(CHAR(10), TRUE,
        IF(
            _xlfn._xlws.FILTER($I$2:$I$917, ($B$2:$B$917=B193)*($C$2:$C$917=C193))&lt;&gt;"OK",
            _xlfn._xlws.FILTER($I$2:$I$917, ($B$2:$B$917=B193)*($C$2:$C$917=C193)),
            ""
        )
    )="",
    "OK",
    _xlfn.TEXTJOIN(CHAR(10), TRUE,
        IF(
            _xlfn._xlws.FILTER($I$2:$I$917, ($B$2:$B$917=B193)*($C$2:$C$917=C193))&lt;&gt;"OK",
            _xlfn._xlws.FILTER($I$2:$I$917, ($B$2:$B$917=B193)*($C$2:$C$917=C193)),
            ""
        )
    )
)</f>
        <v>OK</v>
      </c>
      <c r="K193" s="150" t="s">
        <v>1547</v>
      </c>
    </row>
    <row r="194" spans="1:11">
      <c r="A194" s="152" t="str">
        <f>"AMLA_VR_" &amp; B194 &amp; "_" &amp; C194 &amp; "_" &amp; TEXT(COUNTIFS($B$2:B194, B194, $C$2:C194, C194), "00")</f>
        <v>AMLA_VR_AML.04.10_C0080_01</v>
      </c>
      <c r="B194" s="150" t="s">
        <v>292</v>
      </c>
      <c r="C194" s="150" t="s">
        <v>115</v>
      </c>
      <c r="D194" s="150" t="s">
        <v>1569</v>
      </c>
      <c r="E194" s="153" t="str" cm="1">
        <f t="array" aca="1" ref="E194" ca="1">IF(C194="", INDIRECT("'"&amp;B194&amp;"'!B3"), INDEX(INDIRECT("'"&amp;B194&amp;"'!5:5"), COLUMN(INDIRECT("'"&amp;B194&amp;"'!"&amp;D194))))</f>
        <v>Crypto-to-Funds (from Self-hosted) - Number</v>
      </c>
      <c r="F194" s="150" t="s">
        <v>1544</v>
      </c>
      <c r="G194" s="150" t="s">
        <v>1545</v>
      </c>
      <c r="H194" s="151" t="s">
        <v>1621</v>
      </c>
      <c r="I194" s="150" t="str">
        <f>IF('AML.04.10'!$I$11&lt;0, $G194 &amp; ": " &amp; $H194, "OK")</f>
        <v>OK</v>
      </c>
      <c r="J194" s="150" t="str" cm="1">
        <f t="array" aca="1" ref="J194" ca="1">IF(
    _xlfn.TEXTJOIN(CHAR(10), TRUE,
        IF(
            _xlfn._xlws.FILTER($I$2:$I$917, ($B$2:$B$917=B194)*($C$2:$C$917=C194))&lt;&gt;"OK",
            _xlfn._xlws.FILTER($I$2:$I$917, ($B$2:$B$917=B194)*($C$2:$C$917=C194)),
            ""
        )
    )="",
    "OK",
    _xlfn.TEXTJOIN(CHAR(10), TRUE,
        IF(
            _xlfn._xlws.FILTER($I$2:$I$917, ($B$2:$B$917=B194)*($C$2:$C$917=C194))&lt;&gt;"OK",
            _xlfn._xlws.FILTER($I$2:$I$917, ($B$2:$B$917=B194)*($C$2:$C$917=C194)),
            ""
        )
    )
)</f>
        <v>OK</v>
      </c>
      <c r="K194" s="150" t="s">
        <v>1547</v>
      </c>
    </row>
    <row r="195" spans="1:11">
      <c r="A195" s="152" t="str">
        <f>"AMLA_VR_" &amp; B195 &amp; "_" &amp; C195 &amp; "_" &amp; TEXT(COUNTIFS($B$2:B195, B195, $C$2:C195, C195), "00")</f>
        <v>AMLA_VR_AML.04.10_C0080_02</v>
      </c>
      <c r="B195" s="150" t="s">
        <v>292</v>
      </c>
      <c r="C195" s="150" t="s">
        <v>115</v>
      </c>
      <c r="D195" s="150" t="s">
        <v>1569</v>
      </c>
      <c r="E195" s="153" t="str" cm="1">
        <f t="array" aca="1" ref="E195" ca="1">IF(C195="", INDIRECT("'"&amp;B195&amp;"'!B3"), INDEX(INDIRECT("'"&amp;B195&amp;"'!5:5"), COLUMN(INDIRECT("'"&amp;B195&amp;"'!"&amp;D195))))</f>
        <v>Crypto-to-Funds (from Self-hosted) - Number</v>
      </c>
      <c r="F195" s="150" t="s">
        <v>1548</v>
      </c>
      <c r="G195" s="150" t="s">
        <v>1545</v>
      </c>
      <c r="H195" s="151" t="s">
        <v>1549</v>
      </c>
      <c r="I195" s="150" t="str">
        <f>IF(TRIM(SUBSTITUTE('AML.04.10'!$I$11&amp;"",CHAR(160),""))="","OK",IF(OR(NOT(ISNUMBER('AML.04.10'!$I$11)),IFERROR(INT('AML.04.10'!$I$11)&lt;&gt;'AML.04.10'!$I$11,TRUE)),$G195&amp;": "&amp;$H195,"OK"))</f>
        <v>OK</v>
      </c>
      <c r="J195" s="150" t="str" cm="1">
        <f t="array" aca="1" ref="J195" ca="1">IF(
    _xlfn.TEXTJOIN(CHAR(10), TRUE,
        IF(
            _xlfn._xlws.FILTER($I$2:$I$917, ($B$2:$B$917=B195)*($C$2:$C$917=C195))&lt;&gt;"OK",
            _xlfn._xlws.FILTER($I$2:$I$917, ($B$2:$B$917=B195)*($C$2:$C$917=C195)),
            ""
        )
    )="",
    "OK",
    _xlfn.TEXTJOIN(CHAR(10), TRUE,
        IF(
            _xlfn._xlws.FILTER($I$2:$I$917, ($B$2:$B$917=B195)*($C$2:$C$917=C195))&lt;&gt;"OK",
            _xlfn._xlws.FILTER($I$2:$I$917, ($B$2:$B$917=B195)*($C$2:$C$917=C195)),
            ""
        )
    )
)</f>
        <v>OK</v>
      </c>
      <c r="K195" s="150" t="s">
        <v>1547</v>
      </c>
    </row>
    <row r="196" spans="1:11">
      <c r="A196" s="152" t="str">
        <f>"AMLA_VR_" &amp; B196 &amp; "_" &amp; C196 &amp; "_" &amp; TEXT(COUNTIFS($B$2:B196, B196, $C$2:C196, C196), "00")</f>
        <v>AMLA_VR_AML.04.10_C0080_03</v>
      </c>
      <c r="B196" s="150" t="s">
        <v>292</v>
      </c>
      <c r="C196" s="150" t="s">
        <v>115</v>
      </c>
      <c r="D196" s="150" t="s">
        <v>1569</v>
      </c>
      <c r="E196" s="153" t="str" cm="1">
        <f t="array" aca="1" ref="E196" ca="1">IF(C196="", INDIRECT("'"&amp;B196&amp;"'!B3"), INDEX(INDIRECT("'"&amp;B196&amp;"'!5:5"), COLUMN(INDIRECT("'"&amp;B196&amp;"'!"&amp;D196))))</f>
        <v>Crypto-to-Funds (from Self-hosted) - Number</v>
      </c>
      <c r="F196" s="150" t="s">
        <v>1544</v>
      </c>
      <c r="G196" s="150" t="s">
        <v>1550</v>
      </c>
      <c r="H196" s="151" t="s">
        <v>1646</v>
      </c>
      <c r="I196" s="150" t="str" cm="1">
        <f t="array" aca="1" ref="I196" ca="1">IF(INDIRECT(B196&amp;"!"&amp;D196)&gt;INDIRECT(B196&amp;"!G11"), $G196 &amp; ": " &amp; $H196, "OK")</f>
        <v>OK</v>
      </c>
      <c r="J196" s="150" t="str" cm="1">
        <f t="array" aca="1" ref="J196" ca="1">IF(
    _xlfn.TEXTJOIN(CHAR(10), TRUE,
        IF(
            _xlfn._xlws.FILTER($I$2:$I$917, ($B$2:$B$917=B196)*($C$2:$C$917=C196))&lt;&gt;"OK",
            _xlfn._xlws.FILTER($I$2:$I$917, ($B$2:$B$917=B196)*($C$2:$C$917=C196)),
            ""
        )
    )="",
    "OK",
    _xlfn.TEXTJOIN(CHAR(10), TRUE,
        IF(
            _xlfn._xlws.FILTER($I$2:$I$917, ($B$2:$B$917=B196)*($C$2:$C$917=C196))&lt;&gt;"OK",
            _xlfn._xlws.FILTER($I$2:$I$917, ($B$2:$B$917=B196)*($C$2:$C$917=C196)),
            ""
        )
    )
)</f>
        <v>OK</v>
      </c>
      <c r="K196" s="150" t="s">
        <v>1547</v>
      </c>
    </row>
    <row r="197" spans="1:11">
      <c r="A197" s="152" t="str">
        <f>"AMLA_VR_" &amp; B197 &amp; "_" &amp; C197 &amp; "_" &amp; TEXT(COUNTIFS($B$2:B197, B197, $C$2:C197, C197), "00")</f>
        <v>AMLA_VR_AML.04.10_C0120_01</v>
      </c>
      <c r="B197" s="150" t="s">
        <v>292</v>
      </c>
      <c r="C197" s="150" t="s">
        <v>119</v>
      </c>
      <c r="D197" s="150" t="s">
        <v>1575</v>
      </c>
      <c r="E197" s="153" t="str" cm="1">
        <f t="array" aca="1" ref="E197" ca="1">IF(C197="", INDIRECT("'"&amp;B197&amp;"'!B3"), INDEX(INDIRECT("'"&amp;B197&amp;"'!5:5"), COLUMN(INDIRECT("'"&amp;B197&amp;"'!"&amp;D197))))</f>
        <v>Crypto-to-Crypto (to Self-hosted) - Number</v>
      </c>
      <c r="F197" s="150" t="s">
        <v>1544</v>
      </c>
      <c r="G197" s="150" t="s">
        <v>1545</v>
      </c>
      <c r="H197" s="151" t="s">
        <v>1647</v>
      </c>
      <c r="I197" s="150" t="str">
        <f>IF('AML.04.10'!$M$11&lt;0, $G197 &amp; ": " &amp; $H197, "OK")</f>
        <v>OK</v>
      </c>
      <c r="J197" s="150" t="str" cm="1">
        <f t="array" aca="1" ref="J197" ca="1">IF(
    _xlfn.TEXTJOIN(CHAR(10), TRUE,
        IF(
            _xlfn._xlws.FILTER($I$2:$I$917, ($B$2:$B$917=B197)*($C$2:$C$917=C197))&lt;&gt;"OK",
            _xlfn._xlws.FILTER($I$2:$I$917, ($B$2:$B$917=B197)*($C$2:$C$917=C197)),
            ""
        )
    )="",
    "OK",
    _xlfn.TEXTJOIN(CHAR(10), TRUE,
        IF(
            _xlfn._xlws.FILTER($I$2:$I$917, ($B$2:$B$917=B197)*($C$2:$C$917=C197))&lt;&gt;"OK",
            _xlfn._xlws.FILTER($I$2:$I$917, ($B$2:$B$917=B197)*($C$2:$C$917=C197)),
            ""
        )
    )
)</f>
        <v>OK</v>
      </c>
      <c r="K197" s="150" t="s">
        <v>1547</v>
      </c>
    </row>
    <row r="198" spans="1:11">
      <c r="A198" s="152" t="str">
        <f>"AMLA_VR_" &amp; B198 &amp; "_" &amp; C198 &amp; "_" &amp; TEXT(COUNTIFS($B$2:B198, B198, $C$2:C198, C198), "00")</f>
        <v>AMLA_VR_AML.04.10_C0120_02</v>
      </c>
      <c r="B198" s="150" t="s">
        <v>292</v>
      </c>
      <c r="C198" s="150" t="s">
        <v>119</v>
      </c>
      <c r="D198" s="150" t="s">
        <v>1575</v>
      </c>
      <c r="E198" s="153" t="str" cm="1">
        <f t="array" aca="1" ref="E198" ca="1">IF(C198="", INDIRECT("'"&amp;B198&amp;"'!B3"), INDEX(INDIRECT("'"&amp;B198&amp;"'!5:5"), COLUMN(INDIRECT("'"&amp;B198&amp;"'!"&amp;D198))))</f>
        <v>Crypto-to-Crypto (to Self-hosted) - Number</v>
      </c>
      <c r="F198" s="150" t="s">
        <v>1548</v>
      </c>
      <c r="G198" s="150" t="s">
        <v>1545</v>
      </c>
      <c r="H198" s="151" t="s">
        <v>1549</v>
      </c>
      <c r="I198" s="150" t="str">
        <f>IF(TRIM(SUBSTITUTE('AML.04.10'!$M$11&amp;"",CHAR(160),""))="","OK",IF(OR(NOT(ISNUMBER('AML.04.10'!$M$11)),IFERROR(INT('AML.04.10'!$M$11)&lt;&gt;'AML.04.10'!$M$11,TRUE)),$G198&amp;": "&amp;$H198,"OK"))</f>
        <v>OK</v>
      </c>
      <c r="J198" s="150" t="str" cm="1">
        <f t="array" aca="1" ref="J198" ca="1">IF(
    _xlfn.TEXTJOIN(CHAR(10), TRUE,
        IF(
            _xlfn._xlws.FILTER($I$2:$I$917, ($B$2:$B$917=B198)*($C$2:$C$917=C198))&lt;&gt;"OK",
            _xlfn._xlws.FILTER($I$2:$I$917, ($B$2:$B$917=B198)*($C$2:$C$917=C198)),
            ""
        )
    )="",
    "OK",
    _xlfn.TEXTJOIN(CHAR(10), TRUE,
        IF(
            _xlfn._xlws.FILTER($I$2:$I$917, ($B$2:$B$917=B198)*($C$2:$C$917=C198))&lt;&gt;"OK",
            _xlfn._xlws.FILTER($I$2:$I$917, ($B$2:$B$917=B198)*($C$2:$C$917=C198)),
            ""
        )
    )
)</f>
        <v>OK</v>
      </c>
      <c r="K198" s="150" t="s">
        <v>1547</v>
      </c>
    </row>
    <row r="199" spans="1:11">
      <c r="A199" s="152" t="str">
        <f>"AMLA_VR_" &amp; B199 &amp; "_" &amp; C199 &amp; "_" &amp; TEXT(COUNTIFS($B$2:B199, B199, $C$2:C199, C199), "00")</f>
        <v>AMLA_VR_AML.04.10_C0120_03</v>
      </c>
      <c r="B199" s="150" t="s">
        <v>292</v>
      </c>
      <c r="C199" s="150" t="s">
        <v>119</v>
      </c>
      <c r="D199" s="150" t="s">
        <v>1575</v>
      </c>
      <c r="E199" s="153" t="str" cm="1">
        <f t="array" aca="1" ref="E199" ca="1">IF(C199="", INDIRECT("'"&amp;B199&amp;"'!B3"), INDEX(INDIRECT("'"&amp;B199&amp;"'!5:5"), COLUMN(INDIRECT("'"&amp;B199&amp;"'!"&amp;D199))))</f>
        <v>Crypto-to-Crypto (to Self-hosted) - Number</v>
      </c>
      <c r="F199" s="150" t="s">
        <v>1544</v>
      </c>
      <c r="G199" s="150" t="s">
        <v>1550</v>
      </c>
      <c r="H199" s="151" t="s">
        <v>1648</v>
      </c>
      <c r="I199" s="150" t="str" cm="1">
        <f t="array" aca="1" ref="I199" ca="1">IF(INDIRECT(B199&amp;"!"&amp;D199)&gt;INDIRECT(B199&amp;"!L11"), $G199 &amp; ": " &amp; $H199, "OK")</f>
        <v>OK</v>
      </c>
      <c r="J199" s="150" t="str" cm="1">
        <f t="array" aca="1" ref="J199" ca="1">IF(
    _xlfn.TEXTJOIN(CHAR(10), TRUE,
        IF(
            _xlfn._xlws.FILTER($I$2:$I$917, ($B$2:$B$917=B199)*($C$2:$C$917=C199))&lt;&gt;"OK",
            _xlfn._xlws.FILTER($I$2:$I$917, ($B$2:$B$917=B199)*($C$2:$C$917=C199)),
            ""
        )
    )="",
    "OK",
    _xlfn.TEXTJOIN(CHAR(10), TRUE,
        IF(
            _xlfn._xlws.FILTER($I$2:$I$917, ($B$2:$B$917=B199)*($C$2:$C$917=C199))&lt;&gt;"OK",
            _xlfn._xlws.FILTER($I$2:$I$917, ($B$2:$B$917=B199)*($C$2:$C$917=C199)),
            ""
        )
    )
)</f>
        <v>OK</v>
      </c>
      <c r="K199" s="150" t="s">
        <v>1547</v>
      </c>
    </row>
    <row r="200" spans="1:11">
      <c r="A200" s="152" t="str">
        <f>"AMLA_VR_" &amp; B200 &amp; "_" &amp; C200 &amp; "_" &amp; TEXT(COUNTIFS($B$2:B200, B200, $C$2:C200, C200), "00")</f>
        <v>AMLA_VR_AML.04.10_C0130_01</v>
      </c>
      <c r="B200" s="150" t="s">
        <v>292</v>
      </c>
      <c r="C200" s="150" t="s">
        <v>120</v>
      </c>
      <c r="D200" s="150" t="s">
        <v>1577</v>
      </c>
      <c r="E200" s="153" t="str" cm="1">
        <f t="array" aca="1" ref="E200" ca="1">IF(C200="", INDIRECT("'"&amp;B200&amp;"'!B3"), INDEX(INDIRECT("'"&amp;B200&amp;"'!5:5"), COLUMN(INDIRECT("'"&amp;B200&amp;"'!"&amp;D200))))</f>
        <v>Crypto-to-Crypto (from Self-hosted) - Number</v>
      </c>
      <c r="F200" s="150" t="s">
        <v>1544</v>
      </c>
      <c r="G200" s="150" t="s">
        <v>1545</v>
      </c>
      <c r="H200" s="151" t="s">
        <v>1633</v>
      </c>
      <c r="I200" s="150" t="str">
        <f>IF('AML.04.10'!$N$11&lt;0, $G200 &amp; ": " &amp; $H200, "OK")</f>
        <v>OK</v>
      </c>
      <c r="J200" s="150" t="str" cm="1">
        <f t="array" aca="1" ref="J200" ca="1">IF(
    _xlfn.TEXTJOIN(CHAR(10), TRUE,
        IF(
            _xlfn._xlws.FILTER($I$2:$I$917, ($B$2:$B$917=B200)*($C$2:$C$917=C200))&lt;&gt;"OK",
            _xlfn._xlws.FILTER($I$2:$I$917, ($B$2:$B$917=B200)*($C$2:$C$917=C200)),
            ""
        )
    )="",
    "OK",
    _xlfn.TEXTJOIN(CHAR(10), TRUE,
        IF(
            _xlfn._xlws.FILTER($I$2:$I$917, ($B$2:$B$917=B200)*($C$2:$C$917=C200))&lt;&gt;"OK",
            _xlfn._xlws.FILTER($I$2:$I$917, ($B$2:$B$917=B200)*($C$2:$C$917=C200)),
            ""
        )
    )
)</f>
        <v>OK</v>
      </c>
      <c r="K200" s="150" t="s">
        <v>1547</v>
      </c>
    </row>
    <row r="201" spans="1:11">
      <c r="A201" s="152" t="str">
        <f>"AMLA_VR_" &amp; B201 &amp; "_" &amp; C201 &amp; "_" &amp; TEXT(COUNTIFS($B$2:B201, B201, $C$2:C201, C201), "00")</f>
        <v>AMLA_VR_AML.04.10_C0130_02</v>
      </c>
      <c r="B201" s="150" t="s">
        <v>292</v>
      </c>
      <c r="C201" s="150" t="s">
        <v>120</v>
      </c>
      <c r="D201" s="150" t="s">
        <v>1577</v>
      </c>
      <c r="E201" s="153" t="str" cm="1">
        <f t="array" aca="1" ref="E201" ca="1">IF(C201="", INDIRECT("'"&amp;B201&amp;"'!B3"), INDEX(INDIRECT("'"&amp;B201&amp;"'!5:5"), COLUMN(INDIRECT("'"&amp;B201&amp;"'!"&amp;D201))))</f>
        <v>Crypto-to-Crypto (from Self-hosted) - Number</v>
      </c>
      <c r="F201" s="150" t="s">
        <v>1548</v>
      </c>
      <c r="G201" s="150" t="s">
        <v>1545</v>
      </c>
      <c r="H201" s="151" t="s">
        <v>1549</v>
      </c>
      <c r="I201" s="150" t="str">
        <f>IF(TRIM(SUBSTITUTE('AML.04.10'!$N$11&amp;"",CHAR(160),""))="","OK",IF(OR(NOT(ISNUMBER('AML.04.10'!$N$11)),IFERROR(INT('AML.04.10'!$N$11)&lt;&gt;'AML.04.10'!$N$11,TRUE)),$G201&amp;": "&amp;$H201,"OK"))</f>
        <v>OK</v>
      </c>
      <c r="J201" s="150" t="str" cm="1">
        <f t="array" aca="1" ref="J201" ca="1">IF(
    _xlfn.TEXTJOIN(CHAR(10), TRUE,
        IF(
            _xlfn._xlws.FILTER($I$2:$I$917, ($B$2:$B$917=B201)*($C$2:$C$917=C201))&lt;&gt;"OK",
            _xlfn._xlws.FILTER($I$2:$I$917, ($B$2:$B$917=B201)*($C$2:$C$917=C201)),
            ""
        )
    )="",
    "OK",
    _xlfn.TEXTJOIN(CHAR(10), TRUE,
        IF(
            _xlfn._xlws.FILTER($I$2:$I$917, ($B$2:$B$917=B201)*($C$2:$C$917=C201))&lt;&gt;"OK",
            _xlfn._xlws.FILTER($I$2:$I$917, ($B$2:$B$917=B201)*($C$2:$C$917=C201)),
            ""
        )
    )
)</f>
        <v>OK</v>
      </c>
      <c r="K201" s="150" t="s">
        <v>1547</v>
      </c>
    </row>
    <row r="202" spans="1:11">
      <c r="A202" s="152" t="str">
        <f>"AMLA_VR_" &amp; B202 &amp; "_" &amp; C202 &amp; "_" &amp; TEXT(COUNTIFS($B$2:B202, B202, $C$2:C202, C202), "00")</f>
        <v>AMLA_VR_AML.04.10_C0130_03</v>
      </c>
      <c r="B202" s="150" t="s">
        <v>292</v>
      </c>
      <c r="C202" s="150" t="s">
        <v>120</v>
      </c>
      <c r="D202" s="150" t="s">
        <v>1577</v>
      </c>
      <c r="E202" s="153" t="str" cm="1">
        <f t="array" aca="1" ref="E202" ca="1">IF(C202="", INDIRECT("'"&amp;B202&amp;"'!B3"), INDEX(INDIRECT("'"&amp;B202&amp;"'!5:5"), COLUMN(INDIRECT("'"&amp;B202&amp;"'!"&amp;D202))))</f>
        <v>Crypto-to-Crypto (from Self-hosted) - Number</v>
      </c>
      <c r="F202" s="150" t="s">
        <v>1544</v>
      </c>
      <c r="G202" s="150" t="s">
        <v>1550</v>
      </c>
      <c r="H202" s="151" t="s">
        <v>1649</v>
      </c>
      <c r="I202" s="150" t="str" cm="1">
        <f t="array" aca="1" ref="I202" ca="1">IF(INDIRECT(B202&amp;"!"&amp;D202)&gt;INDIRECT(B202&amp;"!L11"), $G202 &amp; ": " &amp; $H202, "OK")</f>
        <v>OK</v>
      </c>
      <c r="J202" s="150" t="str" cm="1">
        <f t="array" aca="1" ref="J202" ca="1">IF(
    _xlfn.TEXTJOIN(CHAR(10), TRUE,
        IF(
            _xlfn._xlws.FILTER($I$2:$I$917, ($B$2:$B$917=B202)*($C$2:$C$917=C202))&lt;&gt;"OK",
            _xlfn._xlws.FILTER($I$2:$I$917, ($B$2:$B$917=B202)*($C$2:$C$917=C202)),
            ""
        )
    )="",
    "OK",
    _xlfn.TEXTJOIN(CHAR(10), TRUE,
        IF(
            _xlfn._xlws.FILTER($I$2:$I$917, ($B$2:$B$917=B202)*($C$2:$C$917=C202))&lt;&gt;"OK",
            _xlfn._xlws.FILTER($I$2:$I$917, ($B$2:$B$917=B202)*($C$2:$C$917=C202)),
            ""
        )
    )
)</f>
        <v>OK</v>
      </c>
      <c r="K202" s="150" t="s">
        <v>1547</v>
      </c>
    </row>
    <row r="203" spans="1:11">
      <c r="A203" s="152" t="str">
        <f>"AMLA_VR_" &amp; B203 &amp; "_" &amp; C203 &amp; "_" &amp; TEXT(COUNTIFS($B$2:B203, B203, $C$2:C203, C203), "00")</f>
        <v>AMLA_VR_AML.04.10_C0170_01</v>
      </c>
      <c r="B203" s="150" t="s">
        <v>292</v>
      </c>
      <c r="C203" s="150" t="s">
        <v>124</v>
      </c>
      <c r="D203" s="150" t="s">
        <v>1585</v>
      </c>
      <c r="E203" s="153" t="str" cm="1">
        <f t="array" aca="1" ref="E203" ca="1">IF(C203="", INDIRECT("'"&amp;B203&amp;"'!B3"), INDEX(INDIRECT("'"&amp;B203&amp;"'!5:5"), COLUMN(INDIRECT("'"&amp;B203&amp;"'!"&amp;D203))))</f>
        <v>Transfers (to Self-hosted) – Number</v>
      </c>
      <c r="F203" s="150" t="s">
        <v>1544</v>
      </c>
      <c r="G203" s="150" t="s">
        <v>1545</v>
      </c>
      <c r="H203" s="151" t="s">
        <v>1628</v>
      </c>
      <c r="I203" s="150" t="str">
        <f>IF('AML.04.10'!$R$11&lt;0, $G203 &amp; ": " &amp; $H203, "OK")</f>
        <v>OK</v>
      </c>
      <c r="J203" s="150" t="str" cm="1">
        <f t="array" aca="1" ref="J203" ca="1">IF(
    _xlfn.TEXTJOIN(CHAR(10), TRUE,
        IF(
            _xlfn._xlws.FILTER($I$2:$I$917, ($B$2:$B$917=B203)*($C$2:$C$917=C203))&lt;&gt;"OK",
            _xlfn._xlws.FILTER($I$2:$I$917, ($B$2:$B$917=B203)*($C$2:$C$917=C203)),
            ""
        )
    )="",
    "OK",
    _xlfn.TEXTJOIN(CHAR(10), TRUE,
        IF(
            _xlfn._xlws.FILTER($I$2:$I$917, ($B$2:$B$917=B203)*($C$2:$C$917=C203))&lt;&gt;"OK",
            _xlfn._xlws.FILTER($I$2:$I$917, ($B$2:$B$917=B203)*($C$2:$C$917=C203)),
            ""
        )
    )
)</f>
        <v>OK</v>
      </c>
      <c r="K203" s="150" t="s">
        <v>1547</v>
      </c>
    </row>
    <row r="204" spans="1:11">
      <c r="A204" s="152" t="str">
        <f>"AMLA_VR_" &amp; B204 &amp; "_" &amp; C204 &amp; "_" &amp; TEXT(COUNTIFS($B$2:B204, B204, $C$2:C204, C204), "00")</f>
        <v>AMLA_VR_AML.04.10_C0170_02</v>
      </c>
      <c r="B204" s="150" t="s">
        <v>292</v>
      </c>
      <c r="C204" s="150" t="s">
        <v>124</v>
      </c>
      <c r="D204" s="150" t="s">
        <v>1585</v>
      </c>
      <c r="E204" s="153" t="str" cm="1">
        <f t="array" aca="1" ref="E204" ca="1">IF(C204="", INDIRECT("'"&amp;B204&amp;"'!B3"), INDEX(INDIRECT("'"&amp;B204&amp;"'!5:5"), COLUMN(INDIRECT("'"&amp;B204&amp;"'!"&amp;D204))))</f>
        <v>Transfers (to Self-hosted) – Number</v>
      </c>
      <c r="F204" s="150" t="s">
        <v>1548</v>
      </c>
      <c r="G204" s="150" t="s">
        <v>1545</v>
      </c>
      <c r="H204" s="151" t="s">
        <v>1549</v>
      </c>
      <c r="I204" s="150" t="str">
        <f>IF(TRIM(SUBSTITUTE('AML.04.10'!$R$11&amp;"",CHAR(160),""))="","OK",IF(OR(NOT(ISNUMBER('AML.04.10'!$R$11)),IFERROR(INT('AML.04.10'!$R$11)&lt;&gt;'AML.04.10'!$R$11,TRUE)),$G204&amp;": "&amp;$H204,"OK"))</f>
        <v>OK</v>
      </c>
      <c r="J204" s="150" t="str" cm="1">
        <f t="array" aca="1" ref="J204" ca="1">IF(
    _xlfn.TEXTJOIN(CHAR(10), TRUE,
        IF(
            _xlfn._xlws.FILTER($I$2:$I$917, ($B$2:$B$917=B204)*($C$2:$C$917=C204))&lt;&gt;"OK",
            _xlfn._xlws.FILTER($I$2:$I$917, ($B$2:$B$917=B204)*($C$2:$C$917=C204)),
            ""
        )
    )="",
    "OK",
    _xlfn.TEXTJOIN(CHAR(10), TRUE,
        IF(
            _xlfn._xlws.FILTER($I$2:$I$917, ($B$2:$B$917=B204)*($C$2:$C$917=C204))&lt;&gt;"OK",
            _xlfn._xlws.FILTER($I$2:$I$917, ($B$2:$B$917=B204)*($C$2:$C$917=C204)),
            ""
        )
    )
)</f>
        <v>OK</v>
      </c>
      <c r="K204" s="150" t="s">
        <v>1547</v>
      </c>
    </row>
    <row r="205" spans="1:11">
      <c r="A205" s="152" t="str">
        <f>"AMLA_VR_" &amp; B205 &amp; "_" &amp; C205 &amp; "_" &amp; TEXT(COUNTIFS($B$2:B205, B205, $C$2:C205, C205), "00")</f>
        <v>AMLA_VR_AML.04.10_C0170_03</v>
      </c>
      <c r="B205" s="150" t="s">
        <v>292</v>
      </c>
      <c r="C205" s="150" t="s">
        <v>124</v>
      </c>
      <c r="D205" s="150" t="s">
        <v>1585</v>
      </c>
      <c r="E205" s="153" t="str" cm="1">
        <f t="array" aca="1" ref="E205" ca="1">IF(C205="", INDIRECT("'"&amp;B205&amp;"'!B3"), INDEX(INDIRECT("'"&amp;B205&amp;"'!5:5"), COLUMN(INDIRECT("'"&amp;B205&amp;"'!"&amp;D205))))</f>
        <v>Transfers (to Self-hosted) – Number</v>
      </c>
      <c r="F205" s="150" t="s">
        <v>1544</v>
      </c>
      <c r="G205" s="150" t="s">
        <v>1550</v>
      </c>
      <c r="H205" s="151" t="s">
        <v>1650</v>
      </c>
      <c r="I205" s="150" t="str" cm="1">
        <f t="array" aca="1" ref="I205" ca="1">IF(INDIRECT(B205&amp;"!"&amp;D205)&gt;INDIRECT(B205&amp;"!Q11"), $G205 &amp; ": " &amp; $H205, "OK")</f>
        <v>OK</v>
      </c>
      <c r="J205" s="150" t="str" cm="1">
        <f t="array" aca="1" ref="J205" ca="1">IF(
    _xlfn.TEXTJOIN(CHAR(10), TRUE,
        IF(
            _xlfn._xlws.FILTER($I$2:$I$917, ($B$2:$B$917=B205)*($C$2:$C$917=C205))&lt;&gt;"OK",
            _xlfn._xlws.FILTER($I$2:$I$917, ($B$2:$B$917=B205)*($C$2:$C$917=C205)),
            ""
        )
    )="",
    "OK",
    _xlfn.TEXTJOIN(CHAR(10), TRUE,
        IF(
            _xlfn._xlws.FILTER($I$2:$I$917, ($B$2:$B$917=B205)*($C$2:$C$917=C205))&lt;&gt;"OK",
            _xlfn._xlws.FILTER($I$2:$I$917, ($B$2:$B$917=B205)*($C$2:$C$917=C205)),
            ""
        )
    )
)</f>
        <v>OK</v>
      </c>
      <c r="K205" s="150" t="s">
        <v>1547</v>
      </c>
    </row>
    <row r="206" spans="1:11">
      <c r="A206" s="152" t="str">
        <f>"AMLA_VR_" &amp; B206 &amp; "_" &amp; C206 &amp; "_" &amp; TEXT(COUNTIFS($B$2:B206, B206, $C$2:C206, C206), "00")</f>
        <v>AMLA_VR_AML.04.10_C0180_01</v>
      </c>
      <c r="B206" s="150" t="s">
        <v>292</v>
      </c>
      <c r="C206" s="150" t="s">
        <v>125</v>
      </c>
      <c r="D206" s="150" t="s">
        <v>1587</v>
      </c>
      <c r="E206" s="153" t="str" cm="1">
        <f t="array" aca="1" ref="E206" ca="1">IF(C206="", INDIRECT("'"&amp;B206&amp;"'!B3"), INDEX(INDIRECT("'"&amp;B206&amp;"'!5:5"), COLUMN(INDIRECT("'"&amp;B206&amp;"'!"&amp;D206))))</f>
        <v>Transfers (from Self-hosted) - Number</v>
      </c>
      <c r="F206" s="150" t="s">
        <v>1544</v>
      </c>
      <c r="G206" s="150" t="s">
        <v>1545</v>
      </c>
      <c r="H206" s="151" t="s">
        <v>1651</v>
      </c>
      <c r="I206" s="150" t="str">
        <f>IF('AML.04.10'!$S$11&lt;0, $G206 &amp; ": " &amp; $H206, "OK")</f>
        <v>OK</v>
      </c>
      <c r="J206" s="150" t="str" cm="1">
        <f t="array" aca="1" ref="J206" ca="1">IF(
    _xlfn.TEXTJOIN(CHAR(10), TRUE,
        IF(
            _xlfn._xlws.FILTER($I$2:$I$917, ($B$2:$B$917=B206)*($C$2:$C$917=C206))&lt;&gt;"OK",
            _xlfn._xlws.FILTER($I$2:$I$917, ($B$2:$B$917=B206)*($C$2:$C$917=C206)),
            ""
        )
    )="",
    "OK",
    _xlfn.TEXTJOIN(CHAR(10), TRUE,
        IF(
            _xlfn._xlws.FILTER($I$2:$I$917, ($B$2:$B$917=B206)*($C$2:$C$917=C206))&lt;&gt;"OK",
            _xlfn._xlws.FILTER($I$2:$I$917, ($B$2:$B$917=B206)*($C$2:$C$917=C206)),
            ""
        )
    )
)</f>
        <v>OK</v>
      </c>
      <c r="K206" s="150" t="s">
        <v>1547</v>
      </c>
    </row>
    <row r="207" spans="1:11">
      <c r="A207" s="152" t="str">
        <f>"AMLA_VR_" &amp; B207 &amp; "_" &amp; C207 &amp; "_" &amp; TEXT(COUNTIFS($B$2:B207, B207, $C$2:C207, C207), "00")</f>
        <v>AMLA_VR_AML.04.10_C0180_02</v>
      </c>
      <c r="B207" s="150" t="s">
        <v>292</v>
      </c>
      <c r="C207" s="150" t="s">
        <v>125</v>
      </c>
      <c r="D207" s="150" t="s">
        <v>1587</v>
      </c>
      <c r="E207" s="153" t="str" cm="1">
        <f t="array" aca="1" ref="E207" ca="1">IF(C207="", INDIRECT("'"&amp;B207&amp;"'!B3"), INDEX(INDIRECT("'"&amp;B207&amp;"'!5:5"), COLUMN(INDIRECT("'"&amp;B207&amp;"'!"&amp;D207))))</f>
        <v>Transfers (from Self-hosted) - Number</v>
      </c>
      <c r="F207" s="150" t="s">
        <v>1548</v>
      </c>
      <c r="G207" s="150" t="s">
        <v>1545</v>
      </c>
      <c r="H207" s="151" t="s">
        <v>1549</v>
      </c>
      <c r="I207" s="150" t="str">
        <f>IF(TRIM(SUBSTITUTE('AML.04.10'!$S$11&amp;"",CHAR(160),""))="","OK",IF(OR(NOT(ISNUMBER('AML.04.10'!$S$11)),IFERROR(INT('AML.04.10'!$S$11)&lt;&gt;'AML.04.10'!$S$11,TRUE)),$G207&amp;": "&amp;$H207,"OK"))</f>
        <v>OK</v>
      </c>
      <c r="J207" s="150" t="str" cm="1">
        <f t="array" aca="1" ref="J207" ca="1">IF(
    _xlfn.TEXTJOIN(CHAR(10), TRUE,
        IF(
            _xlfn._xlws.FILTER($I$2:$I$917, ($B$2:$B$917=B207)*($C$2:$C$917=C207))&lt;&gt;"OK",
            _xlfn._xlws.FILTER($I$2:$I$917, ($B$2:$B$917=B207)*($C$2:$C$917=C207)),
            ""
        )
    )="",
    "OK",
    _xlfn.TEXTJOIN(CHAR(10), TRUE,
        IF(
            _xlfn._xlws.FILTER($I$2:$I$917, ($B$2:$B$917=B207)*($C$2:$C$917=C207))&lt;&gt;"OK",
            _xlfn._xlws.FILTER($I$2:$I$917, ($B$2:$B$917=B207)*($C$2:$C$917=C207)),
            ""
        )
    )
)</f>
        <v>OK</v>
      </c>
      <c r="K207" s="150" t="s">
        <v>1547</v>
      </c>
    </row>
    <row r="208" spans="1:11">
      <c r="A208" s="152" t="str">
        <f>"AMLA_VR_" &amp; B208 &amp; "_" &amp; C208 &amp; "_" &amp; TEXT(COUNTIFS($B$2:B208, B208, $C$2:C208, C208), "00")</f>
        <v>AMLA_VR_AML.04.10_C0180_03</v>
      </c>
      <c r="B208" s="150" t="s">
        <v>292</v>
      </c>
      <c r="C208" s="150" t="s">
        <v>125</v>
      </c>
      <c r="D208" s="150" t="s">
        <v>1587</v>
      </c>
      <c r="E208" s="153" t="str" cm="1">
        <f t="array" aca="1" ref="E208" ca="1">IF(C208="", INDIRECT("'"&amp;B208&amp;"'!B3"), INDEX(INDIRECT("'"&amp;B208&amp;"'!5:5"), COLUMN(INDIRECT("'"&amp;B208&amp;"'!"&amp;D208))))</f>
        <v>Transfers (from Self-hosted) - Number</v>
      </c>
      <c r="F208" s="150" t="s">
        <v>1544</v>
      </c>
      <c r="G208" s="150" t="s">
        <v>1550</v>
      </c>
      <c r="H208" s="151" t="s">
        <v>1652</v>
      </c>
      <c r="I208" s="150" t="str" cm="1">
        <f t="array" aca="1" ref="I208" ca="1">IF(INDIRECT(B208&amp;"!"&amp;D208)&gt;INDIRECT(B208&amp;"!Q11"), $G208 &amp; ": " &amp; $H208, "OK")</f>
        <v>OK</v>
      </c>
      <c r="J208" s="150" t="str" cm="1">
        <f t="array" aca="1" ref="J208" ca="1">IF(
    _xlfn.TEXTJOIN(CHAR(10), TRUE,
        IF(
            _xlfn._xlws.FILTER($I$2:$I$917, ($B$2:$B$917=B208)*($C$2:$C$917=C208))&lt;&gt;"OK",
            _xlfn._xlws.FILTER($I$2:$I$917, ($B$2:$B$917=B208)*($C$2:$C$917=C208)),
            ""
        )
    )="",
    "OK",
    _xlfn.TEXTJOIN(CHAR(10), TRUE,
        IF(
            _xlfn._xlws.FILTER($I$2:$I$917, ($B$2:$B$917=B208)*($C$2:$C$917=C208))&lt;&gt;"OK",
            _xlfn._xlws.FILTER($I$2:$I$917, ($B$2:$B$917=B208)*($C$2:$C$917=C208)),
            ""
        )
    )
)</f>
        <v>OK</v>
      </c>
      <c r="K208" s="150" t="s">
        <v>1547</v>
      </c>
    </row>
    <row r="209" spans="1:11">
      <c r="A209" s="152" t="str">
        <f>"AMLA_VR_" &amp; B209 &amp; "_" &amp; C209 &amp; "_" &amp; TEXT(COUNTIFS($B$2:B209, B209, $C$2:C209, C209), "00")</f>
        <v>AMLA_VR_AML.04.11_C0010_01</v>
      </c>
      <c r="B209" s="150" t="s">
        <v>316</v>
      </c>
      <c r="C209" s="150" t="s">
        <v>108</v>
      </c>
      <c r="D209" s="150" t="s">
        <v>1556</v>
      </c>
      <c r="E209" s="153" t="str" cm="1">
        <f t="array" aca="1" ref="E209" ca="1">IF(C209="", INDIRECT("'"&amp;B209&amp;"'!B3"), INDEX(INDIRECT("'"&amp;B209&amp;"'!5:5"), COLUMN(INDIRECT("'"&amp;B209&amp;"'!"&amp;D209))))</f>
        <v>Management of UCITS - Retail Investors</v>
      </c>
      <c r="F209" s="150" t="s">
        <v>1544</v>
      </c>
      <c r="G209" s="150" t="s">
        <v>1545</v>
      </c>
      <c r="H209" s="151" t="s">
        <v>1629</v>
      </c>
      <c r="I209" s="150" t="str">
        <f>IF('AML.04.11'!$B$11&lt;0, $G209 &amp; ": " &amp; $H209, "OK")</f>
        <v>OK</v>
      </c>
      <c r="J209" s="150" t="str" cm="1">
        <f t="array" ref="J209">IF(
    _xlfn.TEXTJOIN(CHAR(10), TRUE,
        IF(
            _xlfn._xlws.FILTER($I$2:$I$917, ($B$2:$B$917=B209)*($C$2:$C$917=C209))&lt;&gt;"OK",
            _xlfn._xlws.FILTER($I$2:$I$917, ($B$2:$B$917=B209)*($C$2:$C$917=C209)),
            ""
        )
    )="",
    "OK",
    _xlfn.TEXTJOIN(CHAR(10), TRUE,
        IF(
            _xlfn._xlws.FILTER($I$2:$I$917, ($B$2:$B$917=B209)*($C$2:$C$917=C209))&lt;&gt;"OK",
            _xlfn._xlws.FILTER($I$2:$I$917, ($B$2:$B$917=B209)*($C$2:$C$917=C209)),
            ""
        )
    )
)</f>
        <v>OK</v>
      </c>
      <c r="K209" s="150" t="s">
        <v>1547</v>
      </c>
    </row>
    <row r="210" spans="1:11">
      <c r="A210" s="152" t="str">
        <f>"AMLA_VR_" &amp; B210 &amp; "_" &amp; C210 &amp; "_" &amp; TEXT(COUNTIFS($B$2:B210, B210, $C$2:C210, C210), "00")</f>
        <v>AMLA_VR_AML.04.11_C0010_02</v>
      </c>
      <c r="B210" s="150" t="s">
        <v>316</v>
      </c>
      <c r="C210" s="150" t="s">
        <v>108</v>
      </c>
      <c r="D210" s="150" t="s">
        <v>1556</v>
      </c>
      <c r="E210" s="153" t="str" cm="1">
        <f t="array" aca="1" ref="E210" ca="1">IF(C210="", INDIRECT("'"&amp;B210&amp;"'!B3"), INDEX(INDIRECT("'"&amp;B210&amp;"'!5:5"), COLUMN(INDIRECT("'"&amp;B210&amp;"'!"&amp;D210))))</f>
        <v>Management of UCITS - Retail Investors</v>
      </c>
      <c r="F210" s="150" t="s">
        <v>1544</v>
      </c>
      <c r="G210" s="150" t="s">
        <v>1550</v>
      </c>
      <c r="H210" s="151" t="s">
        <v>1643</v>
      </c>
      <c r="I210" s="150" t="str">
        <f>IF('AML.04.11'!$B$11 &gt; 'AML.02.01'!$B$11, $G210 &amp; ": " &amp; $H210, "OK")</f>
        <v>OK</v>
      </c>
      <c r="J210" s="150" t="str" cm="1">
        <f t="array" ref="J210">IF(
    _xlfn.TEXTJOIN(CHAR(10), TRUE,
        IF(
            _xlfn._xlws.FILTER($I$2:$I$917, ($B$2:$B$917=B210)*($C$2:$C$917=C210))&lt;&gt;"OK",
            _xlfn._xlws.FILTER($I$2:$I$917, ($B$2:$B$917=B210)*($C$2:$C$917=C210)),
            ""
        )
    )="",
    "OK",
    _xlfn.TEXTJOIN(CHAR(10), TRUE,
        IF(
            _xlfn._xlws.FILTER($I$2:$I$917, ($B$2:$B$917=B210)*($C$2:$C$917=C210))&lt;&gt;"OK",
            _xlfn._xlws.FILTER($I$2:$I$917, ($B$2:$B$917=B210)*($C$2:$C$917=C210)),
            ""
        )
    )
)</f>
        <v>OK</v>
      </c>
      <c r="K210" s="150" t="s">
        <v>1547</v>
      </c>
    </row>
    <row r="211" spans="1:11">
      <c r="A211" s="152" t="str">
        <f>"AMLA_VR_" &amp; B211 &amp; "_" &amp; C211 &amp; "_" &amp; TEXT(COUNTIFS($B$2:B211, B211, $C$2:C211, C211), "00")</f>
        <v>AMLA_VR_AML.04.11_C0010_03</v>
      </c>
      <c r="B211" s="150" t="s">
        <v>316</v>
      </c>
      <c r="C211" s="150" t="s">
        <v>108</v>
      </c>
      <c r="D211" s="150" t="s">
        <v>1556</v>
      </c>
      <c r="E211" s="153" t="str" cm="1">
        <f t="array" aca="1" ref="E211" ca="1">IF(C211="", INDIRECT("'"&amp;B211&amp;"'!B3"), INDEX(INDIRECT("'"&amp;B211&amp;"'!5:5"), COLUMN(INDIRECT("'"&amp;B211&amp;"'!"&amp;D211))))</f>
        <v>Management of UCITS - Retail Investors</v>
      </c>
      <c r="F211" s="150" t="s">
        <v>1548</v>
      </c>
      <c r="G211" s="150" t="s">
        <v>1545</v>
      </c>
      <c r="H211" s="151" t="s">
        <v>1549</v>
      </c>
      <c r="I211" s="150" t="str">
        <f>IF(TRIM(SUBSTITUTE('AML.04.11'!$B$11&amp;"",CHAR(160),""))="","OK",IF(OR(NOT(ISNUMBER('AML.04.11'!$B$11)),IFERROR(INT('AML.04.11'!$B$11)&lt;&gt;'AML.04.11'!$B$11,TRUE)),$G211&amp;": "&amp;$H211,"OK"))</f>
        <v>OK</v>
      </c>
      <c r="J211" s="150" t="str" cm="1">
        <f t="array" ref="J211">IF(
    _xlfn.TEXTJOIN(CHAR(10), TRUE,
        IF(
            _xlfn._xlws.FILTER($I$2:$I$917, ($B$2:$B$917=B211)*($C$2:$C$917=C211))&lt;&gt;"OK",
            _xlfn._xlws.FILTER($I$2:$I$917, ($B$2:$B$917=B211)*($C$2:$C$917=C211)),
            ""
        )
    )="",
    "OK",
    _xlfn.TEXTJOIN(CHAR(10), TRUE,
        IF(
            _xlfn._xlws.FILTER($I$2:$I$917, ($B$2:$B$917=B211)*($C$2:$C$917=C211))&lt;&gt;"OK",
            _xlfn._xlws.FILTER($I$2:$I$917, ($B$2:$B$917=B211)*($C$2:$C$917=C211)),
            ""
        )
    )
)</f>
        <v>OK</v>
      </c>
      <c r="K211" s="150" t="s">
        <v>1547</v>
      </c>
    </row>
    <row r="212" spans="1:11">
      <c r="A212" s="152" t="str">
        <f>"AMLA_VR_" &amp; B212 &amp; "_" &amp; C212 &amp; "_" &amp; TEXT(COUNTIFS($B$2:B212, B212, $C$2:C212, C212), "00")</f>
        <v>AMLA_VR_AML.04.11_C0020_01</v>
      </c>
      <c r="B212" s="150" t="s">
        <v>316</v>
      </c>
      <c r="C212" s="150" t="s">
        <v>109</v>
      </c>
      <c r="D212" s="150" t="s">
        <v>1543</v>
      </c>
      <c r="E212" s="153" t="str" cm="1">
        <f t="array" aca="1" ref="E212" ca="1">IF(C212="", INDIRECT("'"&amp;B212&amp;"'!B3"), INDEX(INDIRECT("'"&amp;B212&amp;"'!5:5"), COLUMN(INDIRECT("'"&amp;B212&amp;"'!"&amp;D212))))</f>
        <v>Management of UCITS - Professional Investors</v>
      </c>
      <c r="F212" s="150" t="s">
        <v>1544</v>
      </c>
      <c r="G212" s="150" t="s">
        <v>1545</v>
      </c>
      <c r="H212" s="151" t="s">
        <v>1546</v>
      </c>
      <c r="I212" s="150" t="str">
        <f>IF('AML.04.11'!$C$11&lt;0, $G212 &amp; ": " &amp; $H212, "OK")</f>
        <v>OK</v>
      </c>
      <c r="J212" s="150" t="str" cm="1">
        <f t="array" ref="J212">IF(
    _xlfn.TEXTJOIN(CHAR(10), TRUE,
        IF(
            _xlfn._xlws.FILTER($I$2:$I$917, ($B$2:$B$917=B212)*($C$2:$C$917=C212))&lt;&gt;"OK",
            _xlfn._xlws.FILTER($I$2:$I$917, ($B$2:$B$917=B212)*($C$2:$C$917=C212)),
            ""
        )
    )="",
    "OK",
    _xlfn.TEXTJOIN(CHAR(10), TRUE,
        IF(
            _xlfn._xlws.FILTER($I$2:$I$917, ($B$2:$B$917=B212)*($C$2:$C$917=C212))&lt;&gt;"OK",
            _xlfn._xlws.FILTER($I$2:$I$917, ($B$2:$B$917=B212)*($C$2:$C$917=C212)),
            ""
        )
    )
)</f>
        <v>OK</v>
      </c>
      <c r="K212" s="150" t="s">
        <v>1547</v>
      </c>
    </row>
    <row r="213" spans="1:11">
      <c r="A213" s="152" t="str">
        <f>"AMLA_VR_" &amp; B213 &amp; "_" &amp; C213 &amp; "_" &amp; TEXT(COUNTIFS($B$2:B213, B213, $C$2:C213, C213), "00")</f>
        <v>AMLA_VR_AML.04.11_C0020_02</v>
      </c>
      <c r="B213" s="150" t="s">
        <v>316</v>
      </c>
      <c r="C213" s="150" t="s">
        <v>109</v>
      </c>
      <c r="D213" s="150" t="s">
        <v>1543</v>
      </c>
      <c r="E213" s="153" t="str" cm="1">
        <f t="array" aca="1" ref="E213" ca="1">IF(C213="", INDIRECT("'"&amp;B213&amp;"'!B3"), INDEX(INDIRECT("'"&amp;B213&amp;"'!5:5"), COLUMN(INDIRECT("'"&amp;B213&amp;"'!"&amp;D213))))</f>
        <v>Management of UCITS - Professional Investors</v>
      </c>
      <c r="F213" s="150" t="s">
        <v>1544</v>
      </c>
      <c r="G213" s="150" t="s">
        <v>1550</v>
      </c>
      <c r="H213" s="151" t="s">
        <v>1642</v>
      </c>
      <c r="I213" s="150" t="str">
        <f>IF('AML.04.11'!$C$11 &gt; 'AML.02.01'!$B$11, $G213 &amp; ": " &amp; $H213, "OK")</f>
        <v>OK</v>
      </c>
      <c r="J213" s="150" t="str" cm="1">
        <f t="array" ref="J213">IF(
    _xlfn.TEXTJOIN(CHAR(10), TRUE,
        IF(
            _xlfn._xlws.FILTER($I$2:$I$917, ($B$2:$B$917=B213)*($C$2:$C$917=C213))&lt;&gt;"OK",
            _xlfn._xlws.FILTER($I$2:$I$917, ($B$2:$B$917=B213)*($C$2:$C$917=C213)),
            ""
        )
    )="",
    "OK",
    _xlfn.TEXTJOIN(CHAR(10), TRUE,
        IF(
            _xlfn._xlws.FILTER($I$2:$I$917, ($B$2:$B$917=B213)*($C$2:$C$917=C213))&lt;&gt;"OK",
            _xlfn._xlws.FILTER($I$2:$I$917, ($B$2:$B$917=B213)*($C$2:$C$917=C213)),
            ""
        )
    )
)</f>
        <v>OK</v>
      </c>
      <c r="K213" s="150" t="s">
        <v>1547</v>
      </c>
    </row>
    <row r="214" spans="1:11">
      <c r="A214" s="152" t="str">
        <f>"AMLA_VR_" &amp; B214 &amp; "_" &amp; C214 &amp; "_" &amp; TEXT(COUNTIFS($B$2:B214, B214, $C$2:C214, C214), "00")</f>
        <v>AMLA_VR_AML.04.11_C0020_03</v>
      </c>
      <c r="B214" s="150" t="s">
        <v>316</v>
      </c>
      <c r="C214" s="150" t="s">
        <v>109</v>
      </c>
      <c r="D214" s="150" t="s">
        <v>1543</v>
      </c>
      <c r="E214" s="153" t="str" cm="1">
        <f t="array" aca="1" ref="E214" ca="1">IF(C214="", INDIRECT("'"&amp;B214&amp;"'!B3"), INDEX(INDIRECT("'"&amp;B214&amp;"'!5:5"), COLUMN(INDIRECT("'"&amp;B214&amp;"'!"&amp;D214))))</f>
        <v>Management of UCITS - Professional Investors</v>
      </c>
      <c r="F214" s="150" t="s">
        <v>1548</v>
      </c>
      <c r="G214" s="150" t="s">
        <v>1545</v>
      </c>
      <c r="H214" s="151" t="s">
        <v>1549</v>
      </c>
      <c r="I214" s="150" t="str">
        <f>IF(TRIM(SUBSTITUTE('AML.04.11'!$C$11&amp;"",CHAR(160),""))="","OK",IF(OR(NOT(ISNUMBER('AML.04.11'!$C$11)),IFERROR(INT('AML.04.11'!$C$11)&lt;&gt;'AML.04.11'!$C$11,TRUE)),$G214&amp;": "&amp;$H214,"OK"))</f>
        <v>OK</v>
      </c>
      <c r="J214" s="150" t="str" cm="1">
        <f t="array" ref="J214">IF(
    _xlfn.TEXTJOIN(CHAR(10), TRUE,
        IF(
            _xlfn._xlws.FILTER($I$2:$I$917, ($B$2:$B$917=B214)*($C$2:$C$917=C214))&lt;&gt;"OK",
            _xlfn._xlws.FILTER($I$2:$I$917, ($B$2:$B$917=B214)*($C$2:$C$917=C214)),
            ""
        )
    )="",
    "OK",
    _xlfn.TEXTJOIN(CHAR(10), TRUE,
        IF(
            _xlfn._xlws.FILTER($I$2:$I$917, ($B$2:$B$917=B214)*($C$2:$C$917=C214))&lt;&gt;"OK",
            _xlfn._xlws.FILTER($I$2:$I$917, ($B$2:$B$917=B214)*($C$2:$C$917=C214)),
            ""
        )
    )
)</f>
        <v>OK</v>
      </c>
      <c r="K214" s="150" t="s">
        <v>1547</v>
      </c>
    </row>
    <row r="215" spans="1:11">
      <c r="A215" s="152" t="str">
        <f>"AMLA_VR_" &amp; B215 &amp; "_" &amp; C215 &amp; "_" &amp; TEXT(COUNTIFS($B$2:B215, B215, $C$2:C215, C215), "00")</f>
        <v>AMLA_VR_AML.04.11_C0030_01</v>
      </c>
      <c r="B215" s="150" t="s">
        <v>316</v>
      </c>
      <c r="C215" s="150" t="s">
        <v>110</v>
      </c>
      <c r="D215" s="150" t="s">
        <v>1560</v>
      </c>
      <c r="E215" s="153" t="str" cm="1">
        <f t="array" aca="1" ref="E215" ca="1">IF(C215="", INDIRECT("'"&amp;B215&amp;"'!B3"), INDEX(INDIRECT("'"&amp;B215&amp;"'!5:5"), COLUMN(INDIRECT("'"&amp;B215&amp;"'!"&amp;D215))))</f>
        <v>Management of UCITS - Total AUM</v>
      </c>
      <c r="F215" s="150" t="s">
        <v>1544</v>
      </c>
      <c r="G215" s="150" t="s">
        <v>1545</v>
      </c>
      <c r="H215" s="151" t="s">
        <v>1616</v>
      </c>
      <c r="I215" s="150" t="str">
        <f>IF('AML.04.11'!$D$11&lt;0, $G215 &amp; ": " &amp; $H215, "OK")</f>
        <v>OK</v>
      </c>
      <c r="J215" s="150" t="str" cm="1">
        <f t="array" ref="J215">IF(
    _xlfn.TEXTJOIN(CHAR(10), TRUE,
        IF(
            _xlfn._xlws.FILTER($I$2:$I$917, ($B$2:$B$917=B215)*($C$2:$C$917=C215))&lt;&gt;"OK",
            _xlfn._xlws.FILTER($I$2:$I$917, ($B$2:$B$917=B215)*($C$2:$C$917=C215)),
            ""
        )
    )="",
    "OK",
    _xlfn.TEXTJOIN(CHAR(10), TRUE,
        IF(
            _xlfn._xlws.FILTER($I$2:$I$917, ($B$2:$B$917=B215)*($C$2:$C$917=C215))&lt;&gt;"OK",
            _xlfn._xlws.FILTER($I$2:$I$917, ($B$2:$B$917=B215)*($C$2:$C$917=C215)),
            ""
        )
    )
)</f>
        <v>OK</v>
      </c>
      <c r="K215" s="150" t="s">
        <v>1547</v>
      </c>
    </row>
    <row r="216" spans="1:11">
      <c r="A216" s="152" t="str">
        <f>"AMLA_VR_" &amp; B216 &amp; "_" &amp; C216 &amp; "_" &amp; TEXT(COUNTIFS($B$2:B216, B216, $C$2:C216, C216), "00")</f>
        <v>AMLA_VR_AML.04.11_C0030_02</v>
      </c>
      <c r="B216" s="150" t="s">
        <v>316</v>
      </c>
      <c r="C216" s="150" t="s">
        <v>110</v>
      </c>
      <c r="D216" s="150" t="s">
        <v>1560</v>
      </c>
      <c r="E216" s="153" t="str" cm="1">
        <f t="array" aca="1" ref="E216" ca="1">IF(C216="", INDIRECT("'"&amp;B216&amp;"'!B3"), INDEX(INDIRECT("'"&amp;B216&amp;"'!5:5"), COLUMN(INDIRECT("'"&amp;B216&amp;"'!"&amp;D216))))</f>
        <v>Management of UCITS - Total AUM</v>
      </c>
      <c r="F216" s="150" t="s">
        <v>1548</v>
      </c>
      <c r="G216" s="150" t="s">
        <v>1545</v>
      </c>
      <c r="H216" s="151" t="s">
        <v>1630</v>
      </c>
      <c r="I216" s="150" t="str">
        <f>IF(TRIM(SUBSTITUTE('AML.04.11'!$D$11&amp;"",CHAR(160),""))="","OK",IF(NOT(ISNUMBER('AML.04.11'!$D$11)),$G216&amp;": "&amp;$H216,"OK"))</f>
        <v>OK</v>
      </c>
      <c r="J216" s="150" t="str" cm="1">
        <f t="array" ref="J216">IF(
    _xlfn.TEXTJOIN(CHAR(10), TRUE,
        IF(
            _xlfn._xlws.FILTER($I$2:$I$917, ($B$2:$B$917=B216)*($C$2:$C$917=C216))&lt;&gt;"OK",
            _xlfn._xlws.FILTER($I$2:$I$917, ($B$2:$B$917=B216)*($C$2:$C$917=C216)),
            ""
        )
    )="",
    "OK",
    _xlfn.TEXTJOIN(CHAR(10), TRUE,
        IF(
            _xlfn._xlws.FILTER($I$2:$I$917, ($B$2:$B$917=B216)*($C$2:$C$917=C216))&lt;&gt;"OK",
            _xlfn._xlws.FILTER($I$2:$I$917, ($B$2:$B$917=B216)*($C$2:$C$917=C216)),
            ""
        )
    )
)</f>
        <v>OK</v>
      </c>
      <c r="K216" s="150" t="s">
        <v>1547</v>
      </c>
    </row>
    <row r="217" spans="1:11">
      <c r="A217" s="152" t="str">
        <f>"AMLA_VR_" &amp; B217 &amp; "_" &amp; C217 &amp; "_" &amp; TEXT(COUNTIFS($B$2:B217, B217, $C$2:C217, C217), "00")</f>
        <v>AMLA_VR_AML.04.11_C0040_01</v>
      </c>
      <c r="B217" s="150" t="s">
        <v>316</v>
      </c>
      <c r="C217" s="150" t="s">
        <v>111</v>
      </c>
      <c r="D217" s="150" t="s">
        <v>1562</v>
      </c>
      <c r="E217" s="153" t="str" cm="1">
        <f t="array" aca="1" ref="E217" ca="1">IF(C217="", INDIRECT("'"&amp;B217&amp;"'!B3"), INDEX(INDIRECT("'"&amp;B217&amp;"'!5:5"), COLUMN(INDIRECT("'"&amp;B217&amp;"'!"&amp;D217))))</f>
        <v>Management of AIFs - Retail Investors</v>
      </c>
      <c r="F217" s="150" t="s">
        <v>1544</v>
      </c>
      <c r="G217" s="150" t="s">
        <v>1545</v>
      </c>
      <c r="H217" s="151" t="s">
        <v>1617</v>
      </c>
      <c r="I217" s="150" t="str">
        <f>IF('AML.04.11'!$E$11&lt;0, $G217 &amp; ": " &amp; $H217, "OK")</f>
        <v>OK</v>
      </c>
      <c r="J217" s="150" t="str" cm="1">
        <f t="array" ref="J217">IF(
    _xlfn.TEXTJOIN(CHAR(10), TRUE,
        IF(
            _xlfn._xlws.FILTER($I$2:$I$917, ($B$2:$B$917=B217)*($C$2:$C$917=C217))&lt;&gt;"OK",
            _xlfn._xlws.FILTER($I$2:$I$917, ($B$2:$B$917=B217)*($C$2:$C$917=C217)),
            ""
        )
    )="",
    "OK",
    _xlfn.TEXTJOIN(CHAR(10), TRUE,
        IF(
            _xlfn._xlws.FILTER($I$2:$I$917, ($B$2:$B$917=B217)*($C$2:$C$917=C217))&lt;&gt;"OK",
            _xlfn._xlws.FILTER($I$2:$I$917, ($B$2:$B$917=B217)*($C$2:$C$917=C217)),
            ""
        )
    )
)</f>
        <v>OK</v>
      </c>
      <c r="K217" s="150" t="s">
        <v>1547</v>
      </c>
    </row>
    <row r="218" spans="1:11">
      <c r="A218" s="152" t="str">
        <f>"AMLA_VR_" &amp; B218 &amp; "_" &amp; C218 &amp; "_" &amp; TEXT(COUNTIFS($B$2:B218, B218, $C$2:C218, C218), "00")</f>
        <v>AMLA_VR_AML.04.11_C0040_02</v>
      </c>
      <c r="B218" s="150" t="s">
        <v>316</v>
      </c>
      <c r="C218" s="150" t="s">
        <v>111</v>
      </c>
      <c r="D218" s="150" t="s">
        <v>1562</v>
      </c>
      <c r="E218" s="153" t="str" cm="1">
        <f t="array" aca="1" ref="E218" ca="1">IF(C218="", INDIRECT("'"&amp;B218&amp;"'!B3"), INDEX(INDIRECT("'"&amp;B218&amp;"'!5:5"), COLUMN(INDIRECT("'"&amp;B218&amp;"'!"&amp;D218))))</f>
        <v>Management of AIFs - Retail Investors</v>
      </c>
      <c r="F218" s="150" t="s">
        <v>1544</v>
      </c>
      <c r="G218" s="150" t="s">
        <v>1550</v>
      </c>
      <c r="H218" s="151" t="s">
        <v>1653</v>
      </c>
      <c r="I218" s="150" t="str">
        <f>IF('AML.04.11'!$E$11 &gt; 'AML.02.01'!$B$11, $G218 &amp; ": " &amp; $H218, "OK")</f>
        <v>OK</v>
      </c>
      <c r="J218" s="150" t="str" cm="1">
        <f t="array" ref="J218">IF(
    _xlfn.TEXTJOIN(CHAR(10), TRUE,
        IF(
            _xlfn._xlws.FILTER($I$2:$I$917, ($B$2:$B$917=B218)*($C$2:$C$917=C218))&lt;&gt;"OK",
            _xlfn._xlws.FILTER($I$2:$I$917, ($B$2:$B$917=B218)*($C$2:$C$917=C218)),
            ""
        )
    )="",
    "OK",
    _xlfn.TEXTJOIN(CHAR(10), TRUE,
        IF(
            _xlfn._xlws.FILTER($I$2:$I$917, ($B$2:$B$917=B218)*($C$2:$C$917=C218))&lt;&gt;"OK",
            _xlfn._xlws.FILTER($I$2:$I$917, ($B$2:$B$917=B218)*($C$2:$C$917=C218)),
            ""
        )
    )
)</f>
        <v>OK</v>
      </c>
      <c r="K218" s="150" t="s">
        <v>1547</v>
      </c>
    </row>
    <row r="219" spans="1:11">
      <c r="A219" s="152" t="str">
        <f>"AMLA_VR_" &amp; B219 &amp; "_" &amp; C219 &amp; "_" &amp; TEXT(COUNTIFS($B$2:B219, B219, $C$2:C219, C219), "00")</f>
        <v>AMLA_VR_AML.04.11_C0040_03</v>
      </c>
      <c r="B219" s="150" t="s">
        <v>316</v>
      </c>
      <c r="C219" s="150" t="s">
        <v>111</v>
      </c>
      <c r="D219" s="150" t="s">
        <v>1562</v>
      </c>
      <c r="E219" s="153" t="str" cm="1">
        <f t="array" aca="1" ref="E219" ca="1">IF(C219="", INDIRECT("'"&amp;B219&amp;"'!B3"), INDEX(INDIRECT("'"&amp;B219&amp;"'!5:5"), COLUMN(INDIRECT("'"&amp;B219&amp;"'!"&amp;D219))))</f>
        <v>Management of AIFs - Retail Investors</v>
      </c>
      <c r="F219" s="150" t="s">
        <v>1548</v>
      </c>
      <c r="G219" s="150" t="s">
        <v>1545</v>
      </c>
      <c r="H219" s="151" t="s">
        <v>1549</v>
      </c>
      <c r="I219" s="150" t="str">
        <f>IF(TRIM(SUBSTITUTE('AML.04.11'!$E$11&amp;"",CHAR(160),""))="","OK",IF(OR(NOT(ISNUMBER('AML.04.11'!$E$11)),IFERROR(INT('AML.04.11'!$E$11)&lt;&gt;'AML.04.11'!$E$11,TRUE)),$G219&amp;": "&amp;$H219,"OK"))</f>
        <v>OK</v>
      </c>
      <c r="J219" s="150" t="str" cm="1">
        <f t="array" ref="J219">IF(
    _xlfn.TEXTJOIN(CHAR(10), TRUE,
        IF(
            _xlfn._xlws.FILTER($I$2:$I$917, ($B$2:$B$917=B219)*($C$2:$C$917=C219))&lt;&gt;"OK",
            _xlfn._xlws.FILTER($I$2:$I$917, ($B$2:$B$917=B219)*($C$2:$C$917=C219)),
            ""
        )
    )="",
    "OK",
    _xlfn.TEXTJOIN(CHAR(10), TRUE,
        IF(
            _xlfn._xlws.FILTER($I$2:$I$917, ($B$2:$B$917=B219)*($C$2:$C$917=C219))&lt;&gt;"OK",
            _xlfn._xlws.FILTER($I$2:$I$917, ($B$2:$B$917=B219)*($C$2:$C$917=C219)),
            ""
        )
    )
)</f>
        <v>OK</v>
      </c>
      <c r="K219" s="150" t="s">
        <v>1547</v>
      </c>
    </row>
    <row r="220" spans="1:11">
      <c r="A220" s="152" t="str">
        <f>"AMLA_VR_" &amp; B220 &amp; "_" &amp; C220 &amp; "_" &amp; TEXT(COUNTIFS($B$2:B220, B220, $C$2:C220, C220), "00")</f>
        <v>AMLA_VR_AML.04.11_C0050_01</v>
      </c>
      <c r="B220" s="150" t="s">
        <v>316</v>
      </c>
      <c r="C220" s="150" t="s">
        <v>112</v>
      </c>
      <c r="D220" s="150" t="s">
        <v>1563</v>
      </c>
      <c r="E220" s="153" t="str" cm="1">
        <f t="array" aca="1" ref="E220" ca="1">IF(C220="", INDIRECT("'"&amp;B220&amp;"'!B3"), INDEX(INDIRECT("'"&amp;B220&amp;"'!5:5"), COLUMN(INDIRECT("'"&amp;B220&amp;"'!"&amp;D220))))</f>
        <v>Management of AIFs - Professional Investors</v>
      </c>
      <c r="F220" s="150" t="s">
        <v>1544</v>
      </c>
      <c r="G220" s="150" t="s">
        <v>1545</v>
      </c>
      <c r="H220" s="151" t="s">
        <v>1618</v>
      </c>
      <c r="I220" s="150" t="str">
        <f>IF('AML.04.11'!$F$11&lt;0, $G220 &amp; ": " &amp; $H220, "OK")</f>
        <v>OK</v>
      </c>
      <c r="J220" s="150" t="str" cm="1">
        <f t="array" ref="J220">IF(
    _xlfn.TEXTJOIN(CHAR(10), TRUE,
        IF(
            _xlfn._xlws.FILTER($I$2:$I$917, ($B$2:$B$917=B220)*($C$2:$C$917=C220))&lt;&gt;"OK",
            _xlfn._xlws.FILTER($I$2:$I$917, ($B$2:$B$917=B220)*($C$2:$C$917=C220)),
            ""
        )
    )="",
    "OK",
    _xlfn.TEXTJOIN(CHAR(10), TRUE,
        IF(
            _xlfn._xlws.FILTER($I$2:$I$917, ($B$2:$B$917=B220)*($C$2:$C$917=C220))&lt;&gt;"OK",
            _xlfn._xlws.FILTER($I$2:$I$917, ($B$2:$B$917=B220)*($C$2:$C$917=C220)),
            ""
        )
    )
)</f>
        <v>OK</v>
      </c>
      <c r="K220" s="150" t="s">
        <v>1547</v>
      </c>
    </row>
    <row r="221" spans="1:11">
      <c r="A221" s="152" t="str">
        <f>"AMLA_VR_" &amp; B221 &amp; "_" &amp; C221 &amp; "_" &amp; TEXT(COUNTIFS($B$2:B221, B221, $C$2:C221, C221), "00")</f>
        <v>AMLA_VR_AML.04.11_C0050_02</v>
      </c>
      <c r="B221" s="150" t="s">
        <v>316</v>
      </c>
      <c r="C221" s="150" t="s">
        <v>112</v>
      </c>
      <c r="D221" s="150" t="s">
        <v>1563</v>
      </c>
      <c r="E221" s="153" t="str" cm="1">
        <f t="array" aca="1" ref="E221" ca="1">IF(C221="", INDIRECT("'"&amp;B221&amp;"'!B3"), INDEX(INDIRECT("'"&amp;B221&amp;"'!5:5"), COLUMN(INDIRECT("'"&amp;B221&amp;"'!"&amp;D221))))</f>
        <v>Management of AIFs - Professional Investors</v>
      </c>
      <c r="F221" s="150" t="s">
        <v>1544</v>
      </c>
      <c r="G221" s="150" t="s">
        <v>1550</v>
      </c>
      <c r="H221" s="151" t="s">
        <v>1654</v>
      </c>
      <c r="I221" s="150" t="str">
        <f>IF('AML.04.11'!$F$11 &gt; 'AML.02.01'!$B$11, $G221 &amp; ": " &amp; $H221, "OK")</f>
        <v>OK</v>
      </c>
      <c r="J221" s="150" t="str" cm="1">
        <f t="array" ref="J221">IF(
    _xlfn.TEXTJOIN(CHAR(10), TRUE,
        IF(
            _xlfn._xlws.FILTER($I$2:$I$917, ($B$2:$B$917=B221)*($C$2:$C$917=C221))&lt;&gt;"OK",
            _xlfn._xlws.FILTER($I$2:$I$917, ($B$2:$B$917=B221)*($C$2:$C$917=C221)),
            ""
        )
    )="",
    "OK",
    _xlfn.TEXTJOIN(CHAR(10), TRUE,
        IF(
            _xlfn._xlws.FILTER($I$2:$I$917, ($B$2:$B$917=B221)*($C$2:$C$917=C221))&lt;&gt;"OK",
            _xlfn._xlws.FILTER($I$2:$I$917, ($B$2:$B$917=B221)*($C$2:$C$917=C221)),
            ""
        )
    )
)</f>
        <v>OK</v>
      </c>
      <c r="K221" s="150" t="s">
        <v>1547</v>
      </c>
    </row>
    <row r="222" spans="1:11">
      <c r="A222" s="152" t="str">
        <f>"AMLA_VR_" &amp; B222 &amp; "_" &amp; C222 &amp; "_" &amp; TEXT(COUNTIFS($B$2:B222, B222, $C$2:C222, C222), "00")</f>
        <v>AMLA_VR_AML.04.11_C0050_03</v>
      </c>
      <c r="B222" s="150" t="s">
        <v>316</v>
      </c>
      <c r="C222" s="150" t="s">
        <v>112</v>
      </c>
      <c r="D222" s="150" t="s">
        <v>1563</v>
      </c>
      <c r="E222" s="153" t="str" cm="1">
        <f t="array" aca="1" ref="E222" ca="1">IF(C222="", INDIRECT("'"&amp;B222&amp;"'!B3"), INDEX(INDIRECT("'"&amp;B222&amp;"'!5:5"), COLUMN(INDIRECT("'"&amp;B222&amp;"'!"&amp;D222))))</f>
        <v>Management of AIFs - Professional Investors</v>
      </c>
      <c r="F222" s="150" t="s">
        <v>1548</v>
      </c>
      <c r="G222" s="150" t="s">
        <v>1545</v>
      </c>
      <c r="H222" s="151" t="s">
        <v>1549</v>
      </c>
      <c r="I222" s="150" t="str">
        <f>IF(TRIM(SUBSTITUTE('AML.04.11'!$F$11&amp;"",CHAR(160),""))="","OK",IF(OR(NOT(ISNUMBER('AML.04.11'!$F$11)),IFERROR(INT('AML.04.11'!$F$11)&lt;&gt;'AML.04.11'!$F$11,TRUE)),$G222&amp;": "&amp;$H222,"OK"))</f>
        <v>OK</v>
      </c>
      <c r="J222" s="150" t="str" cm="1">
        <f t="array" ref="J222">IF(
    _xlfn.TEXTJOIN(CHAR(10), TRUE,
        IF(
            _xlfn._xlws.FILTER($I$2:$I$917, ($B$2:$B$917=B222)*($C$2:$C$917=C222))&lt;&gt;"OK",
            _xlfn._xlws.FILTER($I$2:$I$917, ($B$2:$B$917=B222)*($C$2:$C$917=C222)),
            ""
        )
    )="",
    "OK",
    _xlfn.TEXTJOIN(CHAR(10), TRUE,
        IF(
            _xlfn._xlws.FILTER($I$2:$I$917, ($B$2:$B$917=B222)*($C$2:$C$917=C222))&lt;&gt;"OK",
            _xlfn._xlws.FILTER($I$2:$I$917, ($B$2:$B$917=B222)*($C$2:$C$917=C222)),
            ""
        )
    )
)</f>
        <v>OK</v>
      </c>
      <c r="K222" s="150" t="s">
        <v>1547</v>
      </c>
    </row>
    <row r="223" spans="1:11">
      <c r="A223" s="152" t="str">
        <f>"AMLA_VR_" &amp; B223 &amp; "_" &amp; C223 &amp; "_" &amp; TEXT(COUNTIFS($B$2:B223, B223, $C$2:C223, C223), "00")</f>
        <v>AMLA_VR_AML.04.11_C0060_01</v>
      </c>
      <c r="B223" s="150" t="s">
        <v>316</v>
      </c>
      <c r="C223" s="150" t="s">
        <v>113</v>
      </c>
      <c r="D223" s="150" t="s">
        <v>1565</v>
      </c>
      <c r="E223" s="153" t="str" cm="1">
        <f t="array" aca="1" ref="E223" ca="1">IF(C223="", INDIRECT("'"&amp;B223&amp;"'!B3"), INDEX(INDIRECT("'"&amp;B223&amp;"'!5:5"), COLUMN(INDIRECT("'"&amp;B223&amp;"'!"&amp;D223))))</f>
        <v>Open-ended Funds - Number</v>
      </c>
      <c r="F223" s="150" t="s">
        <v>1544</v>
      </c>
      <c r="G223" s="150" t="s">
        <v>1545</v>
      </c>
      <c r="H223" s="151" t="s">
        <v>1619</v>
      </c>
      <c r="I223" s="150" t="str">
        <f>IF('AML.04.11'!$G$11&lt;0, $G223 &amp; ": " &amp; $H223, "OK")</f>
        <v>OK</v>
      </c>
      <c r="J223" s="150" t="str" cm="1">
        <f t="array" ref="J223">IF(
    _xlfn.TEXTJOIN(CHAR(10), TRUE,
        IF(
            _xlfn._xlws.FILTER($I$2:$I$917, ($B$2:$B$917=B223)*($C$2:$C$917=C223))&lt;&gt;"OK",
            _xlfn._xlws.FILTER($I$2:$I$917, ($B$2:$B$917=B223)*($C$2:$C$917=C223)),
            ""
        )
    )="",
    "OK",
    _xlfn.TEXTJOIN(CHAR(10), TRUE,
        IF(
            _xlfn._xlws.FILTER($I$2:$I$917, ($B$2:$B$917=B223)*($C$2:$C$917=C223))&lt;&gt;"OK",
            _xlfn._xlws.FILTER($I$2:$I$917, ($B$2:$B$917=B223)*($C$2:$C$917=C223)),
            ""
        )
    )
)</f>
        <v>OK</v>
      </c>
      <c r="K223" s="150" t="s">
        <v>1547</v>
      </c>
    </row>
    <row r="224" spans="1:11">
      <c r="A224" s="152" t="str">
        <f>"AMLA_VR_" &amp; B224 &amp; "_" &amp; C224 &amp; "_" &amp; TEXT(COUNTIFS($B$2:B224, B224, $C$2:C224, C224), "00")</f>
        <v>AMLA_VR_AML.04.11_C0060_02</v>
      </c>
      <c r="B224" s="150" t="s">
        <v>316</v>
      </c>
      <c r="C224" s="150" t="s">
        <v>113</v>
      </c>
      <c r="D224" s="150" t="s">
        <v>1565</v>
      </c>
      <c r="E224" s="153" t="str" cm="1">
        <f t="array" aca="1" ref="E224" ca="1">IF(C224="", INDIRECT("'"&amp;B224&amp;"'!B3"), INDEX(INDIRECT("'"&amp;B224&amp;"'!5:5"), COLUMN(INDIRECT("'"&amp;B224&amp;"'!"&amp;D224))))</f>
        <v>Open-ended Funds - Number</v>
      </c>
      <c r="F224" s="150" t="s">
        <v>1548</v>
      </c>
      <c r="G224" s="150" t="s">
        <v>1545</v>
      </c>
      <c r="H224" s="151" t="s">
        <v>1549</v>
      </c>
      <c r="I224" s="150" t="str">
        <f>IF(TRIM(SUBSTITUTE('AML.04.11'!$G$11&amp;"",CHAR(160),""))="","OK",IF(OR(NOT(ISNUMBER('AML.04.11'!$G$11)),IFERROR(INT('AML.04.11'!$G$11)&lt;&gt;'AML.04.11'!$G$11,TRUE)),$G224&amp;": "&amp;$H224,"OK"))</f>
        <v>OK</v>
      </c>
      <c r="J224" s="150" t="str" cm="1">
        <f t="array" ref="J224">IF(
    _xlfn.TEXTJOIN(CHAR(10), TRUE,
        IF(
            _xlfn._xlws.FILTER($I$2:$I$917, ($B$2:$B$917=B224)*($C$2:$C$917=C224))&lt;&gt;"OK",
            _xlfn._xlws.FILTER($I$2:$I$917, ($B$2:$B$917=B224)*($C$2:$C$917=C224)),
            ""
        )
    )="",
    "OK",
    _xlfn.TEXTJOIN(CHAR(10), TRUE,
        IF(
            _xlfn._xlws.FILTER($I$2:$I$917, ($B$2:$B$917=B224)*($C$2:$C$917=C224))&lt;&gt;"OK",
            _xlfn._xlws.FILTER($I$2:$I$917, ($B$2:$B$917=B224)*($C$2:$C$917=C224)),
            ""
        )
    )
)</f>
        <v>OK</v>
      </c>
      <c r="K224" s="150" t="s">
        <v>1547</v>
      </c>
    </row>
    <row r="225" spans="1:11">
      <c r="A225" s="152" t="str">
        <f>"AMLA_VR_" &amp; B225 &amp; "_" &amp; C225 &amp; "_" &amp; TEXT(COUNTIFS($B$2:B225, B225, $C$2:C225, C225), "00")</f>
        <v>AMLA_VR_AML.04.11_C0070_01</v>
      </c>
      <c r="B225" s="150" t="s">
        <v>316</v>
      </c>
      <c r="C225" s="150" t="s">
        <v>114</v>
      </c>
      <c r="D225" s="150" t="s">
        <v>1567</v>
      </c>
      <c r="E225" s="153" t="str" cm="1">
        <f t="array" aca="1" ref="E225" ca="1">IF(C225="", INDIRECT("'"&amp;B225&amp;"'!B3"), INDEX(INDIRECT("'"&amp;B225&amp;"'!5:5"), COLUMN(INDIRECT("'"&amp;B225&amp;"'!"&amp;D225))))</f>
        <v>Closed-ended Funds - Number</v>
      </c>
      <c r="F225" s="150" t="s">
        <v>1544</v>
      </c>
      <c r="G225" s="150" t="s">
        <v>1545</v>
      </c>
      <c r="H225" s="151" t="s">
        <v>1620</v>
      </c>
      <c r="I225" s="150" t="str">
        <f>IF('AML.04.11'!$H$11&lt;0, $G225 &amp; ": " &amp; $H225, "OK")</f>
        <v>OK</v>
      </c>
      <c r="J225" s="150" t="str" cm="1">
        <f t="array" ref="J225">IF(
    _xlfn.TEXTJOIN(CHAR(10), TRUE,
        IF(
            _xlfn._xlws.FILTER($I$2:$I$917, ($B$2:$B$917=B225)*($C$2:$C$917=C225))&lt;&gt;"OK",
            _xlfn._xlws.FILTER($I$2:$I$917, ($B$2:$B$917=B225)*($C$2:$C$917=C225)),
            ""
        )
    )="",
    "OK",
    _xlfn.TEXTJOIN(CHAR(10), TRUE,
        IF(
            _xlfn._xlws.FILTER($I$2:$I$917, ($B$2:$B$917=B225)*($C$2:$C$917=C225))&lt;&gt;"OK",
            _xlfn._xlws.FILTER($I$2:$I$917, ($B$2:$B$917=B225)*($C$2:$C$917=C225)),
            ""
        )
    )
)</f>
        <v>OK</v>
      </c>
      <c r="K225" s="150" t="s">
        <v>1547</v>
      </c>
    </row>
    <row r="226" spans="1:11">
      <c r="A226" s="152" t="str">
        <f>"AMLA_VR_" &amp; B226 &amp; "_" &amp; C226 &amp; "_" &amp; TEXT(COUNTIFS($B$2:B226, B226, $C$2:C226, C226), "00")</f>
        <v>AMLA_VR_AML.04.11_C0070_02</v>
      </c>
      <c r="B226" s="150" t="s">
        <v>316</v>
      </c>
      <c r="C226" s="150" t="s">
        <v>114</v>
      </c>
      <c r="D226" s="150" t="s">
        <v>1567</v>
      </c>
      <c r="E226" s="153" t="str" cm="1">
        <f t="array" aca="1" ref="E226" ca="1">IF(C226="", INDIRECT("'"&amp;B226&amp;"'!B3"), INDEX(INDIRECT("'"&amp;B226&amp;"'!5:5"), COLUMN(INDIRECT("'"&amp;B226&amp;"'!"&amp;D226))))</f>
        <v>Closed-ended Funds - Number</v>
      </c>
      <c r="F226" s="150" t="s">
        <v>1548</v>
      </c>
      <c r="G226" s="150" t="s">
        <v>1545</v>
      </c>
      <c r="H226" s="151" t="s">
        <v>1549</v>
      </c>
      <c r="I226" s="150" t="str">
        <f>IF(TRIM(SUBSTITUTE('AML.04.11'!$H$11&amp;"",CHAR(160),""))="","OK",IF(OR(NOT(ISNUMBER('AML.04.11'!$H$11)),IFERROR(INT('AML.04.11'!$H$11)&lt;&gt;'AML.04.11'!$H$11,TRUE)),$G226&amp;": "&amp;$H226,"OK"))</f>
        <v>OK</v>
      </c>
      <c r="J226" s="150" t="str" cm="1">
        <f t="array" ref="J226">IF(
    _xlfn.TEXTJOIN(CHAR(10), TRUE,
        IF(
            _xlfn._xlws.FILTER($I$2:$I$917, ($B$2:$B$917=B226)*($C$2:$C$917=C226))&lt;&gt;"OK",
            _xlfn._xlws.FILTER($I$2:$I$917, ($B$2:$B$917=B226)*($C$2:$C$917=C226)),
            ""
        )
    )="",
    "OK",
    _xlfn.TEXTJOIN(CHAR(10), TRUE,
        IF(
            _xlfn._xlws.FILTER($I$2:$I$917, ($B$2:$B$917=B226)*($C$2:$C$917=C226))&lt;&gt;"OK",
            _xlfn._xlws.FILTER($I$2:$I$917, ($B$2:$B$917=B226)*($C$2:$C$917=C226)),
            ""
        )
    )
)</f>
        <v>OK</v>
      </c>
      <c r="K226" s="150" t="s">
        <v>1547</v>
      </c>
    </row>
    <row r="227" spans="1:11">
      <c r="A227" s="152" t="str">
        <f>"AMLA_VR_" &amp; B227 &amp; "_" &amp; C227 &amp; "_" &amp; TEXT(COUNTIFS($B$2:B227, B227, $C$2:C227, C227), "00")</f>
        <v>AMLA_VR_AML.04.11_C0080_01</v>
      </c>
      <c r="B227" s="150" t="s">
        <v>316</v>
      </c>
      <c r="C227" s="150" t="s">
        <v>115</v>
      </c>
      <c r="D227" s="150" t="s">
        <v>1569</v>
      </c>
      <c r="E227" s="153" t="str" cm="1">
        <f t="array" aca="1" ref="E227" ca="1">IF(C227="", INDIRECT("'"&amp;B227&amp;"'!B3"), INDEX(INDIRECT("'"&amp;B227&amp;"'!5:5"), COLUMN(INDIRECT("'"&amp;B227&amp;"'!"&amp;D227))))</f>
        <v>Management of AIFs - Total AUM</v>
      </c>
      <c r="F227" s="150" t="s">
        <v>1544</v>
      </c>
      <c r="G227" s="150" t="s">
        <v>1545</v>
      </c>
      <c r="H227" s="151" t="s">
        <v>1621</v>
      </c>
      <c r="I227" s="150" t="str">
        <f>IF('AML.04.11'!$I$11&lt;0, $G227 &amp; ": " &amp; $H227, "OK")</f>
        <v>OK</v>
      </c>
      <c r="J227" s="150" t="str" cm="1">
        <f t="array" ref="J227">IF(
    _xlfn.TEXTJOIN(CHAR(10), TRUE,
        IF(
            _xlfn._xlws.FILTER($I$2:$I$917, ($B$2:$B$917=B227)*($C$2:$C$917=C227))&lt;&gt;"OK",
            _xlfn._xlws.FILTER($I$2:$I$917, ($B$2:$B$917=B227)*($C$2:$C$917=C227)),
            ""
        )
    )="",
    "OK",
    _xlfn.TEXTJOIN(CHAR(10), TRUE,
        IF(
            _xlfn._xlws.FILTER($I$2:$I$917, ($B$2:$B$917=B227)*($C$2:$C$917=C227))&lt;&gt;"OK",
            _xlfn._xlws.FILTER($I$2:$I$917, ($B$2:$B$917=B227)*($C$2:$C$917=C227)),
            ""
        )
    )
)</f>
        <v>OK</v>
      </c>
      <c r="K227" s="150" t="s">
        <v>1547</v>
      </c>
    </row>
    <row r="228" spans="1:11">
      <c r="A228" s="152" t="str">
        <f>"AMLA_VR_" &amp; B228 &amp; "_" &amp; C228 &amp; "_" &amp; TEXT(COUNTIFS($B$2:B228, B228, $C$2:C228, C228), "00")</f>
        <v>AMLA_VR_AML.04.11_C0080_02</v>
      </c>
      <c r="B228" s="150" t="s">
        <v>316</v>
      </c>
      <c r="C228" s="150" t="s">
        <v>115</v>
      </c>
      <c r="D228" s="150" t="s">
        <v>1569</v>
      </c>
      <c r="E228" s="153" t="str" cm="1">
        <f t="array" aca="1" ref="E228" ca="1">IF(C228="", INDIRECT("'"&amp;B228&amp;"'!B3"), INDEX(INDIRECT("'"&amp;B228&amp;"'!5:5"), COLUMN(INDIRECT("'"&amp;B228&amp;"'!"&amp;D228))))</f>
        <v>Management of AIFs - Total AUM</v>
      </c>
      <c r="F228" s="150" t="s">
        <v>1548</v>
      </c>
      <c r="G228" s="150" t="s">
        <v>1545</v>
      </c>
      <c r="H228" s="151" t="s">
        <v>1630</v>
      </c>
      <c r="I228" s="150" t="str">
        <f>IF(TRIM(SUBSTITUTE('AML.04.11'!$I$11&amp;"",CHAR(160),""))="","OK",IF(NOT(ISNUMBER('AML.04.11'!$I$11)),$G228&amp;": "&amp;$H228,"OK"))</f>
        <v>OK</v>
      </c>
      <c r="J228" s="150" t="str" cm="1">
        <f t="array" ref="J228">IF(
    _xlfn.TEXTJOIN(CHAR(10), TRUE,
        IF(
            _xlfn._xlws.FILTER($I$2:$I$917, ($B$2:$B$917=B228)*($C$2:$C$917=C228))&lt;&gt;"OK",
            _xlfn._xlws.FILTER($I$2:$I$917, ($B$2:$B$917=B228)*($C$2:$C$917=C228)),
            ""
        )
    )="",
    "OK",
    _xlfn.TEXTJOIN(CHAR(10), TRUE,
        IF(
            _xlfn._xlws.FILTER($I$2:$I$917, ($B$2:$B$917=B228)*($C$2:$C$917=C228))&lt;&gt;"OK",
            _xlfn._xlws.FILTER($I$2:$I$917, ($B$2:$B$917=B228)*($C$2:$C$917=C228)),
            ""
        )
    )
)</f>
        <v>OK</v>
      </c>
      <c r="K228" s="150" t="s">
        <v>1547</v>
      </c>
    </row>
    <row r="229" spans="1:11">
      <c r="A229" s="152" t="str">
        <f>"AMLA_VR_" &amp; B229 &amp; "_" &amp; C229 &amp; "_" &amp; TEXT(COUNTIFS($B$2:B229, B229, $C$2:C229, C229), "00")</f>
        <v>AMLA_VR_AML.04.11_C0090_01</v>
      </c>
      <c r="B229" s="150" t="s">
        <v>316</v>
      </c>
      <c r="C229" s="150" t="s">
        <v>116</v>
      </c>
      <c r="D229" s="150" t="s">
        <v>1552</v>
      </c>
      <c r="E229" s="153" t="str" cm="1">
        <f t="array" aca="1" ref="E229" ca="1">IF(C229="", INDIRECT("'"&amp;B229&amp;"'!B3"), INDEX(INDIRECT("'"&amp;B229&amp;"'!5:5"), COLUMN(INDIRECT("'"&amp;B229&amp;"'!"&amp;D229))))</f>
        <v>Management of AIFs - Total AUM in unlisted assets</v>
      </c>
      <c r="F229" s="150" t="s">
        <v>1544</v>
      </c>
      <c r="G229" s="150" t="s">
        <v>1545</v>
      </c>
      <c r="H229" s="151" t="s">
        <v>1622</v>
      </c>
      <c r="I229" s="150" t="str">
        <f>IF('AML.04.11'!$J$11&lt;0, $G229 &amp; ": " &amp; $H229, "OK")</f>
        <v>OK</v>
      </c>
      <c r="J229" s="150" t="str" cm="1">
        <f t="array" ref="J229">IF(
    _xlfn.TEXTJOIN(CHAR(10), TRUE,
        IF(
            _xlfn._xlws.FILTER($I$2:$I$917, ($B$2:$B$917=B229)*($C$2:$C$917=C229))&lt;&gt;"OK",
            _xlfn._xlws.FILTER($I$2:$I$917, ($B$2:$B$917=B229)*($C$2:$C$917=C229)),
            ""
        )
    )="",
    "OK",
    _xlfn.TEXTJOIN(CHAR(10), TRUE,
        IF(
            _xlfn._xlws.FILTER($I$2:$I$917, ($B$2:$B$917=B229)*($C$2:$C$917=C229))&lt;&gt;"OK",
            _xlfn._xlws.FILTER($I$2:$I$917, ($B$2:$B$917=B229)*($C$2:$C$917=C229)),
            ""
        )
    )
)</f>
        <v>OK</v>
      </c>
      <c r="K229" s="150" t="s">
        <v>1547</v>
      </c>
    </row>
    <row r="230" spans="1:11">
      <c r="A230" s="152" t="str">
        <f>"AMLA_VR_" &amp; B230 &amp; "_" &amp; C230 &amp; "_" &amp; TEXT(COUNTIFS($B$2:B230, B230, $C$2:C230, C230), "00")</f>
        <v>AMLA_VR_AML.04.11_C0090_02</v>
      </c>
      <c r="B230" s="150" t="s">
        <v>316</v>
      </c>
      <c r="C230" s="150" t="s">
        <v>116</v>
      </c>
      <c r="D230" s="150" t="s">
        <v>1552</v>
      </c>
      <c r="E230" s="153" t="str" cm="1">
        <f t="array" aca="1" ref="E230" ca="1">IF(C230="", INDIRECT("'"&amp;B230&amp;"'!B3"), INDEX(INDIRECT("'"&amp;B230&amp;"'!5:5"), COLUMN(INDIRECT("'"&amp;B230&amp;"'!"&amp;D230))))</f>
        <v>Management of AIFs - Total AUM in unlisted assets</v>
      </c>
      <c r="F230" s="150" t="s">
        <v>1548</v>
      </c>
      <c r="G230" s="150" t="s">
        <v>1545</v>
      </c>
      <c r="H230" s="151" t="s">
        <v>1630</v>
      </c>
      <c r="I230" s="150" t="str">
        <f>IF(TRIM(SUBSTITUTE('AML.04.11'!$J$11&amp;"",CHAR(160),""))="","OK",IF(NOT(ISNUMBER('AML.04.11'!$J$11)),$G230&amp;": "&amp;$H230,"OK"))</f>
        <v>OK</v>
      </c>
      <c r="J230" s="150" t="str" cm="1">
        <f t="array" ref="J230">IF(
    _xlfn.TEXTJOIN(CHAR(10), TRUE,
        IF(
            _xlfn._xlws.FILTER($I$2:$I$917, ($B$2:$B$917=B230)*($C$2:$C$917=C230))&lt;&gt;"OK",
            _xlfn._xlws.FILTER($I$2:$I$917, ($B$2:$B$917=B230)*($C$2:$C$917=C230)),
            ""
        )
    )="",
    "OK",
    _xlfn.TEXTJOIN(CHAR(10), TRUE,
        IF(
            _xlfn._xlws.FILTER($I$2:$I$917, ($B$2:$B$917=B230)*($C$2:$C$917=C230))&lt;&gt;"OK",
            _xlfn._xlws.FILTER($I$2:$I$917, ($B$2:$B$917=B230)*($C$2:$C$917=C230)),
            ""
        )
    )
)</f>
        <v>OK</v>
      </c>
      <c r="K230" s="150" t="s">
        <v>1547</v>
      </c>
    </row>
    <row r="231" spans="1:11">
      <c r="A231" s="152" t="str">
        <f>"AMLA_VR_" &amp; B231 &amp; "_" &amp; C231 &amp; "_" &amp; TEXT(COUNTIFS($B$2:B231, B231, $C$2:C231, C231), "00")</f>
        <v>AMLA_VR_AML.04.12_C0010_01</v>
      </c>
      <c r="B231" s="150" t="s">
        <v>327</v>
      </c>
      <c r="C231" s="150" t="s">
        <v>108</v>
      </c>
      <c r="D231" s="150" t="s">
        <v>1556</v>
      </c>
      <c r="E231" s="153" t="str" cm="1">
        <f t="array" aca="1" ref="E231" ca="1">IF(C231="", INDIRECT("'"&amp;B231&amp;"'!B3"), INDEX(INDIRECT("'"&amp;B231&amp;"'!5:5"), COLUMN(INDIRECT("'"&amp;B231&amp;"'!"&amp;D231))))</f>
        <v>Customers Using Safe Deposit Boxes</v>
      </c>
      <c r="F231" s="150" t="s">
        <v>1544</v>
      </c>
      <c r="G231" s="150" t="s">
        <v>1545</v>
      </c>
      <c r="H231" s="151" t="s">
        <v>1629</v>
      </c>
      <c r="I231" s="150" t="str">
        <f>IF('AML.04.12'!$B$11&lt;0, $G231 &amp; ": " &amp; $H231, "OK")</f>
        <v>OK</v>
      </c>
      <c r="J231" s="150" t="str" cm="1">
        <f t="array" ref="J231">IF(
    _xlfn.TEXTJOIN(CHAR(10), TRUE,
        IF(
            _xlfn._xlws.FILTER($I$2:$I$917, ($B$2:$B$917=B231)*($C$2:$C$917=C231))&lt;&gt;"OK",
            _xlfn._xlws.FILTER($I$2:$I$917, ($B$2:$B$917=B231)*($C$2:$C$917=C231)),
            ""
        )
    )="",
    "OK",
    _xlfn.TEXTJOIN(CHAR(10), TRUE,
        IF(
            _xlfn._xlws.FILTER($I$2:$I$917, ($B$2:$B$917=B231)*($C$2:$C$917=C231))&lt;&gt;"OK",
            _xlfn._xlws.FILTER($I$2:$I$917, ($B$2:$B$917=B231)*($C$2:$C$917=C231)),
            ""
        )
    )
)</f>
        <v>OK</v>
      </c>
      <c r="K231" s="150" t="s">
        <v>1547</v>
      </c>
    </row>
    <row r="232" spans="1:11">
      <c r="A232" s="152" t="str">
        <f>"AMLA_VR_" &amp; B232 &amp; "_" &amp; C232 &amp; "_" &amp; TEXT(COUNTIFS($B$2:B232, B232, $C$2:C232, C232), "00")</f>
        <v>AMLA_VR_AML.04.12_C0010_02</v>
      </c>
      <c r="B232" s="150" t="s">
        <v>327</v>
      </c>
      <c r="C232" s="150" t="s">
        <v>108</v>
      </c>
      <c r="D232" s="150" t="s">
        <v>1556</v>
      </c>
      <c r="E232" s="153" t="str" cm="1">
        <f t="array" aca="1" ref="E232" ca="1">IF(C232="", INDIRECT("'"&amp;B232&amp;"'!B3"), INDEX(INDIRECT("'"&amp;B232&amp;"'!5:5"), COLUMN(INDIRECT("'"&amp;B232&amp;"'!"&amp;D232))))</f>
        <v>Customers Using Safe Deposit Boxes</v>
      </c>
      <c r="F232" s="150" t="s">
        <v>1544</v>
      </c>
      <c r="G232" s="150" t="s">
        <v>1550</v>
      </c>
      <c r="H232" s="151" t="s">
        <v>1643</v>
      </c>
      <c r="I232" s="150" t="str">
        <f>IF('AML.04.12'!$B$11 &gt; 'AML.02.01'!$B$11, $G232 &amp; ": " &amp; $H232, "OK")</f>
        <v>OK</v>
      </c>
      <c r="J232" s="150" t="str" cm="1">
        <f t="array" ref="J232">IF(
    _xlfn.TEXTJOIN(CHAR(10), TRUE,
        IF(
            _xlfn._xlws.FILTER($I$2:$I$917, ($B$2:$B$917=B232)*($C$2:$C$917=C232))&lt;&gt;"OK",
            _xlfn._xlws.FILTER($I$2:$I$917, ($B$2:$B$917=B232)*($C$2:$C$917=C232)),
            ""
        )
    )="",
    "OK",
    _xlfn.TEXTJOIN(CHAR(10), TRUE,
        IF(
            _xlfn._xlws.FILTER($I$2:$I$917, ($B$2:$B$917=B232)*($C$2:$C$917=C232))&lt;&gt;"OK",
            _xlfn._xlws.FILTER($I$2:$I$917, ($B$2:$B$917=B232)*($C$2:$C$917=C232)),
            ""
        )
    )
)</f>
        <v>OK</v>
      </c>
      <c r="K232" s="150" t="s">
        <v>1547</v>
      </c>
    </row>
    <row r="233" spans="1:11">
      <c r="A233" s="152" t="str">
        <f>"AMLA_VR_" &amp; B233 &amp; "_" &amp; C233 &amp; "_" &amp; TEXT(COUNTIFS($B$2:B233, B233, $C$2:C233, C233), "00")</f>
        <v>AMLA_VR_AML.04.12_C0010_03</v>
      </c>
      <c r="B233" s="150" t="s">
        <v>327</v>
      </c>
      <c r="C233" s="150" t="s">
        <v>108</v>
      </c>
      <c r="D233" s="150" t="s">
        <v>1556</v>
      </c>
      <c r="E233" s="153" t="str" cm="1">
        <f t="array" aca="1" ref="E233" ca="1">IF(C233="", INDIRECT("'"&amp;B233&amp;"'!B3"), INDEX(INDIRECT("'"&amp;B233&amp;"'!5:5"), COLUMN(INDIRECT("'"&amp;B233&amp;"'!"&amp;D233))))</f>
        <v>Customers Using Safe Deposit Boxes</v>
      </c>
      <c r="F233" s="150" t="s">
        <v>1548</v>
      </c>
      <c r="G233" s="150" t="s">
        <v>1545</v>
      </c>
      <c r="H233" s="151" t="s">
        <v>1549</v>
      </c>
      <c r="I233" s="150" t="str">
        <f>IF(TRIM(SUBSTITUTE('AML.04.12'!$B$11&amp;"",CHAR(160),""))="","OK",IF(OR(NOT(ISNUMBER('AML.04.12'!$B$11)),IFERROR(INT('AML.04.12'!$B$11)&lt;&gt;'AML.04.12'!$B$11,TRUE)),$G233&amp;": "&amp;$H233,"OK"))</f>
        <v>OK</v>
      </c>
      <c r="J233" s="150" t="str" cm="1">
        <f t="array" ref="J233">IF(
    _xlfn.TEXTJOIN(CHAR(10), TRUE,
        IF(
            _xlfn._xlws.FILTER($I$2:$I$917, ($B$2:$B$917=B233)*($C$2:$C$917=C233))&lt;&gt;"OK",
            _xlfn._xlws.FILTER($I$2:$I$917, ($B$2:$B$917=B233)*($C$2:$C$917=C233)),
            ""
        )
    )="",
    "OK",
    _xlfn.TEXTJOIN(CHAR(10), TRUE,
        IF(
            _xlfn._xlws.FILTER($I$2:$I$917, ($B$2:$B$917=B233)*($C$2:$C$917=C233))&lt;&gt;"OK",
            _xlfn._xlws.FILTER($I$2:$I$917, ($B$2:$B$917=B233)*($C$2:$C$917=C233)),
            ""
        )
    )
)</f>
        <v>OK</v>
      </c>
      <c r="K233" s="150" t="s">
        <v>1547</v>
      </c>
    </row>
    <row r="234" spans="1:11">
      <c r="A234" s="152" t="str">
        <f>"AMLA_VR_" &amp; B234 &amp; "_" &amp; C234 &amp; "_" &amp; TEXT(COUNTIFS($B$2:B234, B234, $C$2:C234, C234), "00")</f>
        <v>AMLA_VR_AML.04.13_C0030_01</v>
      </c>
      <c r="B234" s="150" t="s">
        <v>330</v>
      </c>
      <c r="C234" s="150" t="s">
        <v>110</v>
      </c>
      <c r="D234" s="150" t="s">
        <v>1560</v>
      </c>
      <c r="E234" s="153" t="str" cm="1">
        <f t="array" aca="1" ref="E234" ca="1">IF(C234="", INDIRECT("'"&amp;B234&amp;"'!B3"), INDEX(INDIRECT("'"&amp;B234&amp;"'!5:5"), COLUMN(INDIRECT("'"&amp;B234&amp;"'!"&amp;D234))))</f>
        <v>Donors from High-risk Countries</v>
      </c>
      <c r="F234" s="150" t="s">
        <v>1544</v>
      </c>
      <c r="G234" s="150" t="s">
        <v>1545</v>
      </c>
      <c r="H234" s="151" t="s">
        <v>1616</v>
      </c>
      <c r="I234" s="150" t="str">
        <f>IF('AML.04.13'!$D$11&lt;0, $G234 &amp; ": " &amp; $H234, "OK")</f>
        <v>OK</v>
      </c>
      <c r="J234" s="150" t="str" cm="1">
        <f t="array" ref="J234">IF(
    _xlfn.TEXTJOIN(CHAR(10), TRUE,
        IF(
            _xlfn._xlws.FILTER($I$2:$I$917, ($B$2:$B$917=B234)*($C$2:$C$917=C234))&lt;&gt;"OK",
            _xlfn._xlws.FILTER($I$2:$I$917, ($B$2:$B$917=B234)*($C$2:$C$917=C234)),
            ""
        )
    )="",
    "OK",
    _xlfn.TEXTJOIN(CHAR(10), TRUE,
        IF(
            _xlfn._xlws.FILTER($I$2:$I$917, ($B$2:$B$917=B234)*($C$2:$C$917=C234))&lt;&gt;"OK",
            _xlfn._xlws.FILTER($I$2:$I$917, ($B$2:$B$917=B234)*($C$2:$C$917=C234)),
            ""
        )
    )
)</f>
        <v>OK</v>
      </c>
      <c r="K234" s="150" t="s">
        <v>1547</v>
      </c>
    </row>
    <row r="235" spans="1:11">
      <c r="A235" s="152" t="str">
        <f>"AMLA_VR_" &amp; B235 &amp; "_" &amp; C235 &amp; "_" &amp; TEXT(COUNTIFS($B$2:B235, B235, $C$2:C235, C235), "00")</f>
        <v>AMLA_VR_AML.04.13_C0030_02</v>
      </c>
      <c r="B235" s="150" t="s">
        <v>330</v>
      </c>
      <c r="C235" s="150" t="s">
        <v>110</v>
      </c>
      <c r="D235" s="150" t="s">
        <v>1560</v>
      </c>
      <c r="E235" s="153" t="str" cm="1">
        <f t="array" aca="1" ref="E235" ca="1">IF(C235="", INDIRECT("'"&amp;B235&amp;"'!B3"), INDEX(INDIRECT("'"&amp;B235&amp;"'!5:5"), COLUMN(INDIRECT("'"&amp;B235&amp;"'!"&amp;D235))))</f>
        <v>Donors from High-risk Countries</v>
      </c>
      <c r="F235" s="150" t="s">
        <v>1548</v>
      </c>
      <c r="G235" s="150" t="s">
        <v>1545</v>
      </c>
      <c r="H235" s="151" t="s">
        <v>1549</v>
      </c>
      <c r="I235" s="150" t="str">
        <f>IF(TRIM(SUBSTITUTE('AML.04.13'!$D$11&amp;"",CHAR(160),""))="","OK",IF(OR(NOT(ISNUMBER('AML.04.13'!$D$11)),IFERROR(INT('AML.04.13'!$D$11)&lt;&gt;'AML.04.13'!$D$11,TRUE)),$G235&amp;": "&amp;$H235,"OK"))</f>
        <v>OK</v>
      </c>
      <c r="J235" s="150" t="str" cm="1">
        <f t="array" ref="J235">IF(
    _xlfn.TEXTJOIN(CHAR(10), TRUE,
        IF(
            _xlfn._xlws.FILTER($I$2:$I$917, ($B$2:$B$917=B235)*($C$2:$C$917=C235))&lt;&gt;"OK",
            _xlfn._xlws.FILTER($I$2:$I$917, ($B$2:$B$917=B235)*($C$2:$C$917=C235)),
            ""
        )
    )="",
    "OK",
    _xlfn.TEXTJOIN(CHAR(10), TRUE,
        IF(
            _xlfn._xlws.FILTER($I$2:$I$917, ($B$2:$B$917=B235)*($C$2:$C$917=C235))&lt;&gt;"OK",
            _xlfn._xlws.FILTER($I$2:$I$917, ($B$2:$B$917=B235)*($C$2:$C$917=C235)),
            ""
        )
    )
)</f>
        <v>OK</v>
      </c>
      <c r="K235" s="150" t="s">
        <v>1547</v>
      </c>
    </row>
    <row r="236" spans="1:11">
      <c r="A236" s="152" t="str">
        <f>"AMLA_VR_" &amp; B236 &amp; "_" &amp; C236 &amp; "_" &amp; TEXT(COUNTIFS($B$2:B236, B236, $C$2:C236, C236), "00")</f>
        <v>AMLA_VR_AML.04.13_C0040_01</v>
      </c>
      <c r="B236" s="150" t="s">
        <v>330</v>
      </c>
      <c r="C236" s="150" t="s">
        <v>111</v>
      </c>
      <c r="D236" s="150" t="s">
        <v>1562</v>
      </c>
      <c r="E236" s="153" t="str" cm="1">
        <f t="array" aca="1" ref="E236" ca="1">IF(C236="", INDIRECT("'"&amp;B236&amp;"'!B3"), INDEX(INDIRECT("'"&amp;B236&amp;"'!5:5"), COLUMN(INDIRECT("'"&amp;B236&amp;"'!"&amp;D236))))</f>
        <v>Projects with High-risk Country Owners</v>
      </c>
      <c r="F236" s="150" t="s">
        <v>1544</v>
      </c>
      <c r="G236" s="150" t="s">
        <v>1545</v>
      </c>
      <c r="H236" s="151" t="s">
        <v>1617</v>
      </c>
      <c r="I236" s="150" t="str">
        <f>IF('AML.04.13'!$E$11&lt;0, $G236 &amp; ": " &amp; $H236, "OK")</f>
        <v>OK</v>
      </c>
      <c r="J236" s="150" t="str" cm="1">
        <f t="array" ref="J236">IF(
    _xlfn.TEXTJOIN(CHAR(10), TRUE,
        IF(
            _xlfn._xlws.FILTER($I$2:$I$917, ($B$2:$B$917=B236)*($C$2:$C$917=C236))&lt;&gt;"OK",
            _xlfn._xlws.FILTER($I$2:$I$917, ($B$2:$B$917=B236)*($C$2:$C$917=C236)),
            ""
        )
    )="",
    "OK",
    _xlfn.TEXTJOIN(CHAR(10), TRUE,
        IF(
            _xlfn._xlws.FILTER($I$2:$I$917, ($B$2:$B$917=B236)*($C$2:$C$917=C236))&lt;&gt;"OK",
            _xlfn._xlws.FILTER($I$2:$I$917, ($B$2:$B$917=B236)*($C$2:$C$917=C236)),
            ""
        )
    )
)</f>
        <v>OK</v>
      </c>
      <c r="K236" s="150" t="s">
        <v>1547</v>
      </c>
    </row>
    <row r="237" spans="1:11">
      <c r="A237" s="152" t="str">
        <f>"AMLA_VR_" &amp; B237 &amp; "_" &amp; C237 &amp; "_" &amp; TEXT(COUNTIFS($B$2:B237, B237, $C$2:C237, C237), "00")</f>
        <v>AMLA_VR_AML.04.13_C0040_02</v>
      </c>
      <c r="B237" s="150" t="s">
        <v>330</v>
      </c>
      <c r="C237" s="150" t="s">
        <v>111</v>
      </c>
      <c r="D237" s="150" t="s">
        <v>1562</v>
      </c>
      <c r="E237" s="153" t="str" cm="1">
        <f t="array" aca="1" ref="E237" ca="1">IF(C237="", INDIRECT("'"&amp;B237&amp;"'!B3"), INDEX(INDIRECT("'"&amp;B237&amp;"'!5:5"), COLUMN(INDIRECT("'"&amp;B237&amp;"'!"&amp;D237))))</f>
        <v>Projects with High-risk Country Owners</v>
      </c>
      <c r="F237" s="150" t="s">
        <v>1548</v>
      </c>
      <c r="G237" s="150" t="s">
        <v>1545</v>
      </c>
      <c r="H237" s="151" t="s">
        <v>1549</v>
      </c>
      <c r="I237" s="150" t="str">
        <f>IF(TRIM(SUBSTITUTE('AML.04.13'!$E$11&amp;"",CHAR(160),""))="","OK",IF(OR(NOT(ISNUMBER('AML.04.13'!$E$11)),IFERROR(INT('AML.04.13'!$E$11)&lt;&gt;'AML.04.13'!$E$11,TRUE)),$G237&amp;": "&amp;$H237,"OK"))</f>
        <v>OK</v>
      </c>
      <c r="J237" s="150" t="str" cm="1">
        <f t="array" ref="J237">IF(
    _xlfn.TEXTJOIN(CHAR(10), TRUE,
        IF(
            _xlfn._xlws.FILTER($I$2:$I$917, ($B$2:$B$917=B237)*($C$2:$C$917=C237))&lt;&gt;"OK",
            _xlfn._xlws.FILTER($I$2:$I$917, ($B$2:$B$917=B237)*($C$2:$C$917=C237)),
            ""
        )
    )="",
    "OK",
    _xlfn.TEXTJOIN(CHAR(10), TRUE,
        IF(
            _xlfn._xlws.FILTER($I$2:$I$917, ($B$2:$B$917=B237)*($C$2:$C$917=C237))&lt;&gt;"OK",
            _xlfn._xlws.FILTER($I$2:$I$917, ($B$2:$B$917=B237)*($C$2:$C$917=C237)),
            ""
        )
    )
)</f>
        <v>OK</v>
      </c>
      <c r="K237" s="150" t="s">
        <v>1547</v>
      </c>
    </row>
    <row r="238" spans="1:11">
      <c r="A238" s="152" t="str">
        <f>"AMLA_VR_" &amp; B238 &amp; "_" &amp; C238 &amp; "_" &amp; TEXT(COUNTIFS($B$2:B238, B238, $C$2:C238, C238), "00")</f>
        <v>AMLA_VR_AML.04.14_C0010_01</v>
      </c>
      <c r="B238" s="150" t="s">
        <v>336</v>
      </c>
      <c r="C238" s="150" t="s">
        <v>108</v>
      </c>
      <c r="D238" s="150" t="s">
        <v>1556</v>
      </c>
      <c r="E238" s="153" t="str" cm="1">
        <f t="array" aca="1" ref="E238" ca="1">IF(C238="", INDIRECT("'"&amp;B238&amp;"'!B3"), INDEX(INDIRECT("'"&amp;B238&amp;"'!5:5"), COLUMN(INDIRECT("'"&amp;B238&amp;"'!"&amp;D238))))</f>
        <v>Cash Transactions (Withdrawals) - Number</v>
      </c>
      <c r="F238" s="150" t="s">
        <v>1544</v>
      </c>
      <c r="G238" s="150" t="s">
        <v>1545</v>
      </c>
      <c r="H238" s="151" t="s">
        <v>1629</v>
      </c>
      <c r="I238" s="150" t="str">
        <f>IF('AML.04.14'!$B$11&lt;0, $G238 &amp; ": " &amp; $H238, "OK")</f>
        <v>OK</v>
      </c>
      <c r="J238" s="150" t="str" cm="1">
        <f t="array" ref="J238">IF(
    _xlfn.TEXTJOIN(CHAR(10), TRUE,
        IF(
            _xlfn._xlws.FILTER($I$2:$I$917, ($B$2:$B$917=B238)*($C$2:$C$917=C238))&lt;&gt;"OK",
            _xlfn._xlws.FILTER($I$2:$I$917, ($B$2:$B$917=B238)*($C$2:$C$917=C238)),
            ""
        )
    )="",
    "OK",
    _xlfn.TEXTJOIN(CHAR(10), TRUE,
        IF(
            _xlfn._xlws.FILTER($I$2:$I$917, ($B$2:$B$917=B238)*($C$2:$C$917=C238))&lt;&gt;"OK",
            _xlfn._xlws.FILTER($I$2:$I$917, ($B$2:$B$917=B238)*($C$2:$C$917=C238)),
            ""
        )
    )
)</f>
        <v>OK</v>
      </c>
      <c r="K238" s="150" t="s">
        <v>1547</v>
      </c>
    </row>
    <row r="239" spans="1:11">
      <c r="A239" s="152" t="str">
        <f>"AMLA_VR_" &amp; B239 &amp; "_" &amp; C239 &amp; "_" &amp; TEXT(COUNTIFS($B$2:B239, B239, $C$2:C239, C239), "00")</f>
        <v>AMLA_VR_AML.04.14_C0010_02</v>
      </c>
      <c r="B239" s="150" t="s">
        <v>336</v>
      </c>
      <c r="C239" s="150" t="s">
        <v>108</v>
      </c>
      <c r="D239" s="150" t="s">
        <v>1556</v>
      </c>
      <c r="E239" s="153" t="str" cm="1">
        <f t="array" aca="1" ref="E239" ca="1">IF(C239="", INDIRECT("'"&amp;B239&amp;"'!B3"), INDEX(INDIRECT("'"&amp;B239&amp;"'!5:5"), COLUMN(INDIRECT("'"&amp;B239&amp;"'!"&amp;D239))))</f>
        <v>Cash Transactions (Withdrawals) - Number</v>
      </c>
      <c r="F239" s="150" t="s">
        <v>1548</v>
      </c>
      <c r="G239" s="150" t="s">
        <v>1545</v>
      </c>
      <c r="H239" s="151" t="s">
        <v>1549</v>
      </c>
      <c r="I239" s="150" t="str">
        <f>IF(TRIM(SUBSTITUTE('AML.04.14'!$B$11&amp;"",CHAR(160),""))="","OK",IF(OR(NOT(ISNUMBER('AML.04.14'!$B$11)),IFERROR(INT('AML.04.14'!$B$11)&lt;&gt;'AML.04.14'!$B$11,TRUE)),$G239&amp;": "&amp;$H239,"OK"))</f>
        <v>OK</v>
      </c>
      <c r="J239" s="150" t="str" cm="1">
        <f t="array" ref="J239">IF(
    _xlfn.TEXTJOIN(CHAR(10), TRUE,
        IF(
            _xlfn._xlws.FILTER($I$2:$I$917, ($B$2:$B$917=B239)*($C$2:$C$917=C239))&lt;&gt;"OK",
            _xlfn._xlws.FILTER($I$2:$I$917, ($B$2:$B$917=B239)*($C$2:$C$917=C239)),
            ""
        )
    )="",
    "OK",
    _xlfn.TEXTJOIN(CHAR(10), TRUE,
        IF(
            _xlfn._xlws.FILTER($I$2:$I$917, ($B$2:$B$917=B239)*($C$2:$C$917=C239))&lt;&gt;"OK",
            _xlfn._xlws.FILTER($I$2:$I$917, ($B$2:$B$917=B239)*($C$2:$C$917=C239)),
            ""
        )
    )
)</f>
        <v>OK</v>
      </c>
      <c r="K239" s="150" t="s">
        <v>1547</v>
      </c>
    </row>
    <row r="240" spans="1:11">
      <c r="A240" s="152" t="str">
        <f>"AMLA_VR_" &amp; B240 &amp; "_" &amp; C240 &amp; "_" &amp; TEXT(COUNTIFS($B$2:B240, B240, $C$2:C240, C240), "00")</f>
        <v>AMLA_VR_AML.04.14_C0020_01</v>
      </c>
      <c r="B240" s="150" t="s">
        <v>336</v>
      </c>
      <c r="C240" s="150" t="s">
        <v>109</v>
      </c>
      <c r="D240" s="150" t="s">
        <v>1543</v>
      </c>
      <c r="E240" s="153" t="str" cm="1">
        <f t="array" aca="1" ref="E240" ca="1">IF(C240="", INDIRECT("'"&amp;B240&amp;"'!B3"), INDEX(INDIRECT("'"&amp;B240&amp;"'!5:5"), COLUMN(INDIRECT("'"&amp;B240&amp;"'!"&amp;D240))))</f>
        <v>Cash Transactions (Deposits) - Number</v>
      </c>
      <c r="F240" s="150" t="s">
        <v>1544</v>
      </c>
      <c r="G240" s="150" t="s">
        <v>1545</v>
      </c>
      <c r="H240" s="151" t="s">
        <v>1546</v>
      </c>
      <c r="I240" s="150" t="str">
        <f>IF('AML.04.14'!$C$11&lt;0, $G240 &amp; ": " &amp; $H240, "OK")</f>
        <v>OK</v>
      </c>
      <c r="J240" s="150" t="str" cm="1">
        <f t="array" ref="J240">IF(
    _xlfn.TEXTJOIN(CHAR(10), TRUE,
        IF(
            _xlfn._xlws.FILTER($I$2:$I$917, ($B$2:$B$917=B240)*($C$2:$C$917=C240))&lt;&gt;"OK",
            _xlfn._xlws.FILTER($I$2:$I$917, ($B$2:$B$917=B240)*($C$2:$C$917=C240)),
            ""
        )
    )="",
    "OK",
    _xlfn.TEXTJOIN(CHAR(10), TRUE,
        IF(
            _xlfn._xlws.FILTER($I$2:$I$917, ($B$2:$B$917=B240)*($C$2:$C$917=C240))&lt;&gt;"OK",
            _xlfn._xlws.FILTER($I$2:$I$917, ($B$2:$B$917=B240)*($C$2:$C$917=C240)),
            ""
        )
    )
)</f>
        <v>OK</v>
      </c>
      <c r="K240" s="150" t="s">
        <v>1547</v>
      </c>
    </row>
    <row r="241" spans="1:11">
      <c r="A241" s="152" t="str">
        <f>"AMLA_VR_" &amp; B241 &amp; "_" &amp; C241 &amp; "_" &amp; TEXT(COUNTIFS($B$2:B241, B241, $C$2:C241, C241), "00")</f>
        <v>AMLA_VR_AML.04.14_C0020_02</v>
      </c>
      <c r="B241" s="150" t="s">
        <v>336</v>
      </c>
      <c r="C241" s="150" t="s">
        <v>109</v>
      </c>
      <c r="D241" s="150" t="s">
        <v>1543</v>
      </c>
      <c r="E241" s="153" t="str" cm="1">
        <f t="array" aca="1" ref="E241" ca="1">IF(C241="", INDIRECT("'"&amp;B241&amp;"'!B3"), INDEX(INDIRECT("'"&amp;B241&amp;"'!5:5"), COLUMN(INDIRECT("'"&amp;B241&amp;"'!"&amp;D241))))</f>
        <v>Cash Transactions (Deposits) - Number</v>
      </c>
      <c r="F241" s="150" t="s">
        <v>1548</v>
      </c>
      <c r="G241" s="150" t="s">
        <v>1545</v>
      </c>
      <c r="H241" s="151" t="s">
        <v>1549</v>
      </c>
      <c r="I241" s="150" t="str">
        <f>IF(TRIM(SUBSTITUTE('AML.04.14'!$C$11&amp;"",CHAR(160),""))="","OK",IF(OR(NOT(ISNUMBER('AML.04.14'!$C$11)),IFERROR(INT('AML.04.14'!$C$11)&lt;&gt;'AML.04.14'!$C$11,TRUE)),$G241&amp;": "&amp;$H241,"OK"))</f>
        <v>OK</v>
      </c>
      <c r="J241" s="150" t="str" cm="1">
        <f t="array" ref="J241">IF(
    _xlfn.TEXTJOIN(CHAR(10), TRUE,
        IF(
            _xlfn._xlws.FILTER($I$2:$I$917, ($B$2:$B$917=B241)*($C$2:$C$917=C241))&lt;&gt;"OK",
            _xlfn._xlws.FILTER($I$2:$I$917, ($B$2:$B$917=B241)*($C$2:$C$917=C241)),
            ""
        )
    )="",
    "OK",
    _xlfn.TEXTJOIN(CHAR(10), TRUE,
        IF(
            _xlfn._xlws.FILTER($I$2:$I$917, ($B$2:$B$917=B241)*($C$2:$C$917=C241))&lt;&gt;"OK",
            _xlfn._xlws.FILTER($I$2:$I$917, ($B$2:$B$917=B241)*($C$2:$C$917=C241)),
            ""
        )
    )
)</f>
        <v>OK</v>
      </c>
      <c r="K241" s="150" t="s">
        <v>1547</v>
      </c>
    </row>
    <row r="242" spans="1:11">
      <c r="A242" s="152" t="str">
        <f>"AMLA_VR_" &amp; B242 &amp; "_" &amp; C242 &amp; "_" &amp; TEXT(COUNTIFS($B$2:B242, B242, $C$2:C242, C242), "00")</f>
        <v>AMLA_VR_AML.04.14_C0050_01</v>
      </c>
      <c r="B242" s="150" t="s">
        <v>336</v>
      </c>
      <c r="C242" s="150" t="s">
        <v>112</v>
      </c>
      <c r="D242" s="150" t="s">
        <v>1563</v>
      </c>
      <c r="E242" s="153" t="str" cm="1">
        <f t="array" aca="1" ref="E242" ca="1">IF(C242="", INDIRECT("'"&amp;B242&amp;"'!B3"), INDEX(INDIRECT("'"&amp;B242&amp;"'!5:5"), COLUMN(INDIRECT("'"&amp;B242&amp;"'!"&amp;D242))))</f>
        <v>Customers with Cash Transactions &gt; EUR 20 000</v>
      </c>
      <c r="F242" s="150" t="s">
        <v>1544</v>
      </c>
      <c r="G242" s="150" t="s">
        <v>1545</v>
      </c>
      <c r="H242" s="151" t="s">
        <v>1618</v>
      </c>
      <c r="I242" s="150" t="str">
        <f>IF('AML.04.14'!$F$11&lt;0, $G242 &amp; ": " &amp; $H242, "OK")</f>
        <v>OK</v>
      </c>
      <c r="J242" s="150" t="str" cm="1">
        <f t="array" ref="J242">IF(
    _xlfn.TEXTJOIN(CHAR(10), TRUE,
        IF(
            _xlfn._xlws.FILTER($I$2:$I$917, ($B$2:$B$917=B242)*($C$2:$C$917=C242))&lt;&gt;"OK",
            _xlfn._xlws.FILTER($I$2:$I$917, ($B$2:$B$917=B242)*($C$2:$C$917=C242)),
            ""
        )
    )="",
    "OK",
    _xlfn.TEXTJOIN(CHAR(10), TRUE,
        IF(
            _xlfn._xlws.FILTER($I$2:$I$917, ($B$2:$B$917=B242)*($C$2:$C$917=C242))&lt;&gt;"OK",
            _xlfn._xlws.FILTER($I$2:$I$917, ($B$2:$B$917=B242)*($C$2:$C$917=C242)),
            ""
        )
    )
)</f>
        <v>OK</v>
      </c>
      <c r="K242" s="150" t="s">
        <v>1547</v>
      </c>
    </row>
    <row r="243" spans="1:11">
      <c r="A243" s="152" t="str">
        <f>"AMLA_VR_" &amp; B243 &amp; "_" &amp; C243 &amp; "_" &amp; TEXT(COUNTIFS($B$2:B243, B243, $C$2:C243, C243), "00")</f>
        <v>AMLA_VR_AML.04.14_C0050_02</v>
      </c>
      <c r="B243" s="150" t="s">
        <v>336</v>
      </c>
      <c r="C243" s="150" t="s">
        <v>112</v>
      </c>
      <c r="D243" s="150" t="s">
        <v>1563</v>
      </c>
      <c r="E243" s="153" t="str" cm="1">
        <f t="array" aca="1" ref="E243" ca="1">IF(C243="", INDIRECT("'"&amp;B243&amp;"'!B3"), INDEX(INDIRECT("'"&amp;B243&amp;"'!5:5"), COLUMN(INDIRECT("'"&amp;B243&amp;"'!"&amp;D243))))</f>
        <v>Customers with Cash Transactions &gt; EUR 20 000</v>
      </c>
      <c r="F243" s="150" t="s">
        <v>1548</v>
      </c>
      <c r="G243" s="150" t="s">
        <v>1545</v>
      </c>
      <c r="H243" s="151" t="s">
        <v>1549</v>
      </c>
      <c r="I243" s="150" t="str">
        <f>IF(TRIM(SUBSTITUTE('AML.04.14'!$F$11&amp;"",CHAR(160),""))="","OK",IF(OR(NOT(ISNUMBER('AML.04.14'!$F$11)),IFERROR(INT('AML.04.14'!$F$11)&lt;&gt;'AML.04.14'!$F$11,TRUE)),$G243&amp;": "&amp;$H243,"OK"))</f>
        <v>OK</v>
      </c>
      <c r="J243" s="150" t="str" cm="1">
        <f t="array" ref="J243">IF(
    _xlfn.TEXTJOIN(CHAR(10), TRUE,
        IF(
            _xlfn._xlws.FILTER($I$2:$I$917, ($B$2:$B$917=B243)*($C$2:$C$917=C243))&lt;&gt;"OK",
            _xlfn._xlws.FILTER($I$2:$I$917, ($B$2:$B$917=B243)*($C$2:$C$917=C243)),
            ""
        )
    )="",
    "OK",
    _xlfn.TEXTJOIN(CHAR(10), TRUE,
        IF(
            _xlfn._xlws.FILTER($I$2:$I$917, ($B$2:$B$917=B243)*($C$2:$C$917=C243))&lt;&gt;"OK",
            _xlfn._xlws.FILTER($I$2:$I$917, ($B$2:$B$917=B243)*($C$2:$C$917=C243)),
            ""
        )
    )
)</f>
        <v>OK</v>
      </c>
      <c r="K243" s="150" t="s">
        <v>1547</v>
      </c>
    </row>
    <row r="244" spans="1:11">
      <c r="A244" s="152" t="str">
        <f>"AMLA_VR_" &amp; B244 &amp; "_" &amp; C244 &amp; "_" &amp; TEXT(COUNTIFS($B$2:B244, B244, $C$2:C244, C244), "00")</f>
        <v>AMLA_VR_AML.05.01_C0010_01</v>
      </c>
      <c r="B244" s="150" t="s">
        <v>343</v>
      </c>
      <c r="C244" s="150" t="s">
        <v>108</v>
      </c>
      <c r="D244" s="150" t="s">
        <v>1556</v>
      </c>
      <c r="E244" s="153" t="str" cm="1">
        <f t="array" aca="1" ref="E244" ca="1">IF(C244="", INDIRECT("'"&amp;B244&amp;"'!B3"), INDEX(INDIRECT("'"&amp;B244&amp;"'!5:5"), COLUMN(INDIRECT("'"&amp;B244&amp;"'!"&amp;D244))))</f>
        <v>Country</v>
      </c>
      <c r="F244" s="150" t="s">
        <v>1544</v>
      </c>
      <c r="G244" s="150" t="s">
        <v>1545</v>
      </c>
      <c r="H244" s="151" t="s">
        <v>1655</v>
      </c>
      <c r="I244" s="150" t="str" cm="1">
        <f t="array" ref="I244">IF(SUMPRODUCT((TRIM(SUBSTITUTE('AML.05.01'!$B$11:B209,CHAR(160),""))&lt;&gt;"") * (TRIM(SUBSTITUTE('AML.05.01'!$B$11:B209,CHAR(160),""))=""))=0, "OK", "there are (" &amp; SUMPRODUCT((TRIM(SUBSTITUTE('AML.05.01'!$B$11:B209,CHAR(160),""))&lt;&gt;"") * (TRIM(SUBSTITUTE('AML.05.01'!$B$11:B209,CHAR(160),""))="")) &amp; ") rows with " &amp; $G244 &amp; "(s) as " &amp; $H244)</f>
        <v>OK</v>
      </c>
      <c r="J244" s="150" t="str" cm="1">
        <f t="array" ref="J244">IF(
    _xlfn.TEXTJOIN(CHAR(10), TRUE,
        IF(
            _xlfn._xlws.FILTER($I$2:$I$917, ($B$2:$B$917=B244)*($C$2:$C$917=C244))&lt;&gt;"OK",
            _xlfn._xlws.FILTER($I$2:$I$917, ($B$2:$B$917=B244)*($C$2:$C$917=C244)),
            ""
        )
    )="",
    "OK",
    _xlfn.TEXTJOIN(CHAR(10), TRUE,
        IF(
            _xlfn._xlws.FILTER($I$2:$I$917, ($B$2:$B$917=B244)*($C$2:$C$917=C244))&lt;&gt;"OK",
            _xlfn._xlws.FILTER($I$2:$I$917, ($B$2:$B$917=B244)*($C$2:$C$917=C244)),
            ""
        )
    )
)</f>
        <v>OK</v>
      </c>
      <c r="K244" s="150" t="s">
        <v>1547</v>
      </c>
    </row>
    <row r="245" spans="1:11">
      <c r="A245" s="152" t="str">
        <f>"AMLA_VR_" &amp; B245 &amp; "_" &amp; C245 &amp; "_" &amp; TEXT(COUNTIFS($B$2:B245, B245, $C$2:C245, C245), "00")</f>
        <v>AMLA_VR_AML.05.01_C0010_02</v>
      </c>
      <c r="B245" s="150" t="s">
        <v>343</v>
      </c>
      <c r="C245" s="150" t="s">
        <v>108</v>
      </c>
      <c r="D245" s="150" t="s">
        <v>1556</v>
      </c>
      <c r="E245" s="153" t="str" cm="1">
        <f t="array" aca="1" ref="E245" ca="1">IF(C245="", INDIRECT("'"&amp;B245&amp;"'!B3"), INDEX(INDIRECT("'"&amp;B245&amp;"'!5:5"), COLUMN(INDIRECT("'"&amp;B245&amp;"'!"&amp;D245))))</f>
        <v>Country</v>
      </c>
      <c r="F245" s="150" t="s">
        <v>1544</v>
      </c>
      <c r="G245" s="150" t="s">
        <v>1545</v>
      </c>
      <c r="H245" s="151" t="s">
        <v>1656</v>
      </c>
      <c r="I245" s="150" t="str">
        <f>IF(SUMPRODUCT(('AML.05.01'!$B$11:B209&lt;&gt;"") * (COUNTIF('AML.05.01'!$B$11:B209, 'AML.05.01'!$B$11:B209)&gt;1))=0, "OK", "there are (" &amp; SUMPRODUCT(('AML.05.01'!$B$11:B209&lt;&gt;"") * (COUNTIF('AML.05.01'!$B$11:B209, 'AML.05.01'!$B$11:B209)&gt;1)) &amp; ") rows with " &amp; $G245 &amp; "(s) as " &amp; $H245)</f>
        <v>OK</v>
      </c>
      <c r="J245" s="150" t="str" cm="1">
        <f t="array" ref="J245">IF(
    _xlfn.TEXTJOIN(CHAR(10), TRUE,
        IF(
            _xlfn._xlws.FILTER($I$2:$I$917, ($B$2:$B$917=B245)*($C$2:$C$917=C245))&lt;&gt;"OK",
            _xlfn._xlws.FILTER($I$2:$I$917, ($B$2:$B$917=B245)*($C$2:$C$917=C245)),
            ""
        )
    )="",
    "OK",
    _xlfn.TEXTJOIN(CHAR(10), TRUE,
        IF(
            _xlfn._xlws.FILTER($I$2:$I$917, ($B$2:$B$917=B245)*($C$2:$C$917=C245))&lt;&gt;"OK",
            _xlfn._xlws.FILTER($I$2:$I$917, ($B$2:$B$917=B245)*($C$2:$C$917=C245)),
            ""
        )
    )
)</f>
        <v>OK</v>
      </c>
      <c r="K245" s="150" t="s">
        <v>1547</v>
      </c>
    </row>
    <row r="246" spans="1:11">
      <c r="A246" s="152" t="str">
        <f>"AMLA_VR_" &amp; B246 &amp; "_" &amp; C246 &amp; "_" &amp; TEXT(COUNTIFS($B$2:B246, B246, $C$2:C246, C246), "00")</f>
        <v>AMLA_VR_AML.05.01_C0010_03</v>
      </c>
      <c r="B246" s="150" t="s">
        <v>343</v>
      </c>
      <c r="C246" s="150" t="s">
        <v>108</v>
      </c>
      <c r="D246" s="150" t="s">
        <v>1657</v>
      </c>
      <c r="E246" s="153" t="str" cm="1">
        <f t="array" aca="1" ref="E246" ca="1">IF(C246="", INDIRECT("'"&amp;B246&amp;"'!B3"), INDEX(INDIRECT("'"&amp;B246&amp;"'!5:5"), COLUMN(INDIRECT("'"&amp;B246&amp;"'!"&amp;D246))))</f>
        <v>Country</v>
      </c>
      <c r="F246" s="150" t="s">
        <v>1548</v>
      </c>
      <c r="G246" s="150" t="s">
        <v>1545</v>
      </c>
      <c r="H246" s="151" t="s">
        <v>1555</v>
      </c>
      <c r="I246" s="150" t="str" cm="1">
        <f t="array" ref="I246">IF(SUMPRODUCT((TRIM(SUBSTITUTE('AML.05.01'!$B$11:$B$200&amp;"",CHAR(160),""))&lt;&gt;"")*(ISNA(MATCH('AML.05.01'!$B$11:$B$200,LIST_AMLA_00005,0))))=0,"OK",$G246&amp;": "&amp;$H246&amp;" ("&amp;SUMPRODUCT((TRIM(SUBSTITUTE('AML.05.01'!$B$11:$B$200&amp;"",CHAR(160),""))&lt;&gt;"")*(ISNA(MATCH('AML.05.01'!$B$11:$B$200,LIST_AMLA_00005,0))))&amp;" rows)")</f>
        <v>OK</v>
      </c>
      <c r="J246" s="150" t="str" cm="1">
        <f t="array" ref="J246">IF(
    _xlfn.TEXTJOIN(CHAR(10), TRUE,
        IF(
            _xlfn._xlws.FILTER($I$2:$I$917, ($B$2:$B$917=B246)*($C$2:$C$917=C246))&lt;&gt;"OK",
            _xlfn._xlws.FILTER($I$2:$I$917, ($B$2:$B$917=B246)*($C$2:$C$917=C246)),
            ""
        )
    )="",
    "OK",
    _xlfn.TEXTJOIN(CHAR(10), TRUE,
        IF(
            _xlfn._xlws.FILTER($I$2:$I$917, ($B$2:$B$917=B246)*($C$2:$C$917=C246))&lt;&gt;"OK",
            _xlfn._xlws.FILTER($I$2:$I$917, ($B$2:$B$917=B246)*($C$2:$C$917=C246)),
            ""
        )
    )
)</f>
        <v>OK</v>
      </c>
      <c r="K246" s="150" t="s">
        <v>1547</v>
      </c>
    </row>
    <row r="247" spans="1:11">
      <c r="A247" s="152" t="str">
        <f>"AMLA_VR_" &amp; B247 &amp; "_" &amp; C247 &amp; "_" &amp; TEXT(COUNTIFS($B$2:B247, B247, $C$2:C247, C247), "00")</f>
        <v>AMLA_VR_AML.05.01_C0020_01</v>
      </c>
      <c r="B247" s="150" t="s">
        <v>343</v>
      </c>
      <c r="C247" s="150" t="s">
        <v>109</v>
      </c>
      <c r="D247" s="150" t="s">
        <v>1543</v>
      </c>
      <c r="E247" s="153" t="str" cm="1">
        <f t="array" aca="1" ref="E247" ca="1">IF(C247="", INDIRECT("'"&amp;B247&amp;"'!B3"), INDEX(INDIRECT("'"&amp;B247&amp;"'!5:5"), COLUMN(INDIRECT("'"&amp;B247&amp;"'!"&amp;D247))))</f>
        <v>Natural Persons</v>
      </c>
      <c r="F247" s="150" t="s">
        <v>1544</v>
      </c>
      <c r="G247" s="150" t="s">
        <v>1545</v>
      </c>
      <c r="H247" s="151" t="s">
        <v>1546</v>
      </c>
      <c r="I247" s="150" t="str" cm="1">
        <f t="array" ref="I247">IF(SUMPRODUCT((TRIM(SUBSTITUTE('AML.05.01'!$C$11:C209,CHAR(160),""))&lt;&gt;"") * (IFERROR(VALUE(TRIM(SUBSTITUTE('AML.05.01'!$C$11:C209,CHAR(160),""))),0)&lt;0))=0, "OK", "there are (" &amp; SUMPRODUCT((TRIM(SUBSTITUTE('AML.05.01'!$C$11:C209,CHAR(160),""))&lt;&gt;"") * (IFERROR(VALUE(TRIM(SUBSTITUTE('AML.05.01'!$C$11:C209,CHAR(160),""))),0)&lt;0)) &amp; ") rows with " &amp; $G247 &amp; "(s) as " &amp; $H247)</f>
        <v>OK</v>
      </c>
      <c r="J247" s="150" t="str" cm="1">
        <f t="array" ref="J247">IF(
    _xlfn.TEXTJOIN(CHAR(10), TRUE,
        IF(
            _xlfn._xlws.FILTER($I$2:$I$917, ($B$2:$B$917=B247)*($C$2:$C$917=C247))&lt;&gt;"OK",
            _xlfn._xlws.FILTER($I$2:$I$917, ($B$2:$B$917=B247)*($C$2:$C$917=C247)),
            ""
        )
    )="",
    "OK",
    _xlfn.TEXTJOIN(CHAR(10), TRUE,
        IF(
            _xlfn._xlws.FILTER($I$2:$I$917, ($B$2:$B$917=B247)*($C$2:$C$917=C247))&lt;&gt;"OK",
            _xlfn._xlws.FILTER($I$2:$I$917, ($B$2:$B$917=B247)*($C$2:$C$917=C247)),
            ""
        )
    )
)</f>
        <v>OK</v>
      </c>
      <c r="K247" s="150" t="s">
        <v>1547</v>
      </c>
    </row>
    <row r="248" spans="1:11">
      <c r="A248" s="152" t="str">
        <f>"AMLA_VR_" &amp; B248 &amp; "_" &amp; C248 &amp; "_" &amp; TEXT(COUNTIFS($B$2:B248, B248, $C$2:C248, C248), "00")</f>
        <v>AMLA_VR_AML.05.01_C0020_02</v>
      </c>
      <c r="B248" s="150" t="s">
        <v>343</v>
      </c>
      <c r="C248" s="150" t="s">
        <v>109</v>
      </c>
      <c r="D248" s="150" t="s">
        <v>1658</v>
      </c>
      <c r="E248" s="153" t="str" cm="1">
        <f t="array" aca="1" ref="E248" ca="1">IF(C248="", INDIRECT("'"&amp;B248&amp;"'!B3"), INDEX(INDIRECT("'"&amp;B248&amp;"'!5:5"), COLUMN(INDIRECT("'"&amp;B248&amp;"'!"&amp;D248))))</f>
        <v>Natural Persons</v>
      </c>
      <c r="F248" s="150" t="s">
        <v>1548</v>
      </c>
      <c r="G248" s="150" t="s">
        <v>1545</v>
      </c>
      <c r="H248" s="151" t="s">
        <v>1549</v>
      </c>
      <c r="I248" s="150" t="str" cm="1">
        <f t="array" ref="I248">IF(SUMPRODUCT((TRIM(SUBSTITUTE('AML.05.01'!$C$11:$C$200&amp;"",CHAR(160),""))&lt;&gt;"")*((ISERROR('AML.05.01'!$C$11:$C$200+0)+IFERROR(INT('AML.05.01'!$C$11:$C$200+0)&lt;&gt;('AML.05.01'!$C$11:$C$200+0),1))&gt;0))=0,"OK",$G248&amp;": "&amp;$H248&amp;" ("&amp;SUMPRODUCT((TRIM(SUBSTITUTE('AML.05.01'!$C$11:$C$200&amp;"",CHAR(160),""))&lt;&gt;"")*((ISERROR('AML.05.01'!$C$11:$C$200+0)+IFERROR(INT('AML.05.01'!$C$11:$C$200+0)&lt;&gt;('AML.05.01'!$C$11:$C$200+0),1))&gt;0))&amp;" rows)")</f>
        <v>OK</v>
      </c>
      <c r="J248" s="150" t="str" cm="1">
        <f t="array" ref="J248">IF(
    _xlfn.TEXTJOIN(CHAR(10), TRUE,
        IF(
            _xlfn._xlws.FILTER($I$2:$I$917, ($B$2:$B$917=B248)*($C$2:$C$917=C248))&lt;&gt;"OK",
            _xlfn._xlws.FILTER($I$2:$I$917, ($B$2:$B$917=B248)*($C$2:$C$917=C248)),
            ""
        )
    )="",
    "OK",
    _xlfn.TEXTJOIN(CHAR(10), TRUE,
        IF(
            _xlfn._xlws.FILTER($I$2:$I$917, ($B$2:$B$917=B248)*($C$2:$C$917=C248))&lt;&gt;"OK",
            _xlfn._xlws.FILTER($I$2:$I$917, ($B$2:$B$917=B248)*($C$2:$C$917=C248)),
            ""
        )
    )
)</f>
        <v>OK</v>
      </c>
      <c r="K248" s="150" t="s">
        <v>1547</v>
      </c>
    </row>
    <row r="249" spans="1:11">
      <c r="A249" s="152" t="str">
        <f>"AMLA_VR_" &amp; B249 &amp; "_" &amp; C249 &amp; "_" &amp; TEXT(COUNTIFS($B$2:B249, B249, $C$2:C249, C249), "00")</f>
        <v>AMLA_VR_AML.05.01_C0020_03</v>
      </c>
      <c r="B249" s="150" t="s">
        <v>343</v>
      </c>
      <c r="C249" s="150" t="s">
        <v>109</v>
      </c>
      <c r="D249" s="150" t="s">
        <v>1543</v>
      </c>
      <c r="E249" s="153" t="str" cm="1">
        <f t="array" aca="1" ref="E249" ca="1">IF(C249="", INDIRECT("'"&amp;B249&amp;"'!B3"), INDEX(INDIRECT("'"&amp;B249&amp;"'!5:5"), COLUMN(INDIRECT("'"&amp;B249&amp;"'!"&amp;D249))))</f>
        <v>Natural Persons</v>
      </c>
      <c r="F249" s="150" t="s">
        <v>1544</v>
      </c>
      <c r="G249" s="150" t="s">
        <v>1550</v>
      </c>
      <c r="H249" s="151" t="s">
        <v>1659</v>
      </c>
      <c r="I249" s="150" t="str">
        <f>IF('AML.05.01'!$C$11 &gt; 'AML.02.01'!$C$11, $G249 &amp; ": " &amp; $H249, "OK")</f>
        <v>OK</v>
      </c>
      <c r="J249" s="150" t="str" cm="1">
        <f t="array" ref="J249">IF(
    _xlfn.TEXTJOIN(CHAR(10), TRUE,
        IF(
            _xlfn._xlws.FILTER($I$2:$I$917, ($B$2:$B$917=B249)*($C$2:$C$917=C249))&lt;&gt;"OK",
            _xlfn._xlws.FILTER($I$2:$I$917, ($B$2:$B$917=B249)*($C$2:$C$917=C249)),
            ""
        )
    )="",
    "OK",
    _xlfn.TEXTJOIN(CHAR(10), TRUE,
        IF(
            _xlfn._xlws.FILTER($I$2:$I$917, ($B$2:$B$917=B249)*($C$2:$C$917=C249))&lt;&gt;"OK",
            _xlfn._xlws.FILTER($I$2:$I$917, ($B$2:$B$917=B249)*($C$2:$C$917=C249)),
            ""
        )
    )
)</f>
        <v>OK</v>
      </c>
      <c r="K249" s="150" t="s">
        <v>1547</v>
      </c>
    </row>
    <row r="250" spans="1:11">
      <c r="A250" s="152" t="str">
        <f>"AMLA_VR_" &amp; B250 &amp; "_" &amp; C250 &amp; "_" &amp; TEXT(COUNTIFS($B$2:B250, B250, $C$2:C250, C250), "00")</f>
        <v>AMLA_VR_AML.05.01_C0040_01</v>
      </c>
      <c r="B250" s="150" t="s">
        <v>343</v>
      </c>
      <c r="C250" s="150" t="s">
        <v>111</v>
      </c>
      <c r="D250" s="150" t="s">
        <v>1562</v>
      </c>
      <c r="E250" s="153" t="str" cm="1">
        <f t="array" aca="1" ref="E250" ca="1">IF(C250="", INDIRECT("'"&amp;B250&amp;"'!B3"), INDEX(INDIRECT("'"&amp;B250&amp;"'!5:5"), COLUMN(INDIRECT("'"&amp;B250&amp;"'!"&amp;D250))))</f>
        <v>Natural Persons – PEPs, Family Members or Close Associates</v>
      </c>
      <c r="F250" s="150" t="s">
        <v>1544</v>
      </c>
      <c r="G250" s="150" t="s">
        <v>1545</v>
      </c>
      <c r="H250" s="151" t="s">
        <v>1617</v>
      </c>
      <c r="I250" s="150" t="str" cm="1">
        <f t="array" ref="I250">IF(SUMPRODUCT((TRIM(SUBSTITUTE('AML.05.01'!$E$11:E209,CHAR(160),""))&lt;&gt;"") * (IFERROR(VALUE(TRIM(SUBSTITUTE('AML.05.01'!$E$11:E209,CHAR(160),""))),0)&lt;0))=0, "OK", "there are (" &amp; SUMPRODUCT((TRIM(SUBSTITUTE('AML.05.01'!$E$11:E209,CHAR(160),""))&lt;&gt;"") * (IFERROR(VALUE(TRIM(SUBSTITUTE('AML.05.01'!$E$11:E209,CHAR(160),""))),0)&lt;0)) &amp; ") rows with " &amp; $G250 &amp; "(s) as " &amp; $H250)</f>
        <v>OK</v>
      </c>
      <c r="J250" s="150" t="str" cm="1">
        <f t="array" ref="J250">IF(
    _xlfn.TEXTJOIN(CHAR(10), TRUE,
        IF(
            _xlfn._xlws.FILTER($I$2:$I$917, ($B$2:$B$917=B250)*($C$2:$C$917=C250))&lt;&gt;"OK",
            _xlfn._xlws.FILTER($I$2:$I$917, ($B$2:$B$917=B250)*($C$2:$C$917=C250)),
            ""
        )
    )="",
    "OK",
    _xlfn.TEXTJOIN(CHAR(10), TRUE,
        IF(
            _xlfn._xlws.FILTER($I$2:$I$917, ($B$2:$B$917=B250)*($C$2:$C$917=C250))&lt;&gt;"OK",
            _xlfn._xlws.FILTER($I$2:$I$917, ($B$2:$B$917=B250)*($C$2:$C$917=C250)),
            ""
        )
    )
)</f>
        <v>OK</v>
      </c>
      <c r="K250" s="150" t="s">
        <v>1547</v>
      </c>
    </row>
    <row r="251" spans="1:11">
      <c r="A251" s="152" t="str">
        <f>"AMLA_VR_" &amp; B251 &amp; "_" &amp; C251 &amp; "_" &amp; TEXT(COUNTIFS($B$2:B251, B251, $C$2:C251, C251), "00")</f>
        <v>AMLA_VR_AML.05.01_C0040_02</v>
      </c>
      <c r="B251" s="150" t="s">
        <v>343</v>
      </c>
      <c r="C251" s="150" t="s">
        <v>111</v>
      </c>
      <c r="D251" s="150" t="s">
        <v>1660</v>
      </c>
      <c r="E251" s="153" t="str" cm="1">
        <f t="array" aca="1" ref="E251" ca="1">IF(C251="", INDIRECT("'"&amp;B251&amp;"'!B3"), INDEX(INDIRECT("'"&amp;B251&amp;"'!5:5"), COLUMN(INDIRECT("'"&amp;B251&amp;"'!"&amp;D251))))</f>
        <v>Natural Persons – PEPs, Family Members or Close Associates</v>
      </c>
      <c r="F251" s="150" t="s">
        <v>1548</v>
      </c>
      <c r="G251" s="150" t="s">
        <v>1545</v>
      </c>
      <c r="H251" s="151" t="s">
        <v>1549</v>
      </c>
      <c r="I251" s="150" t="str" cm="1">
        <f t="array" ref="I251">IF(SUMPRODUCT((TRIM(SUBSTITUTE('AML.05.01'!$E$11:$E$200&amp;"",CHAR(160),""))&lt;&gt;"")*((ISERROR('AML.05.01'!$E$11:$E$200+0)+IFERROR(INT('AML.05.01'!$E$11:$E$200+0)&lt;&gt;('AML.05.01'!$E$11:$E$200+0),1))&gt;0))=0,"OK",$G251&amp;": "&amp;$H251&amp;" ("&amp;SUMPRODUCT((TRIM(SUBSTITUTE('AML.05.01'!$E$11:$E$200&amp;"",CHAR(160),""))&lt;&gt;"")*((ISERROR('AML.05.01'!$E$11:$E$200+0)+IFERROR(INT('AML.05.01'!$E$11:$E$200+0)&lt;&gt;('AML.05.01'!$E$11:$E$200+0),1))&gt;0))&amp;" rows)")</f>
        <v>OK</v>
      </c>
      <c r="J251" s="150" t="str" cm="1">
        <f t="array" ref="J251">IF(
    _xlfn.TEXTJOIN(CHAR(10), TRUE,
        IF(
            _xlfn._xlws.FILTER($I$2:$I$917, ($B$2:$B$917=B251)*($C$2:$C$917=C251))&lt;&gt;"OK",
            _xlfn._xlws.FILTER($I$2:$I$917, ($B$2:$B$917=B251)*($C$2:$C$917=C251)),
            ""
        )
    )="",
    "OK",
    _xlfn.TEXTJOIN(CHAR(10), TRUE,
        IF(
            _xlfn._xlws.FILTER($I$2:$I$917, ($B$2:$B$917=B251)*($C$2:$C$917=C251))&lt;&gt;"OK",
            _xlfn._xlws.FILTER($I$2:$I$917, ($B$2:$B$917=B251)*($C$2:$C$917=C251)),
            ""
        )
    )
)</f>
        <v>OK</v>
      </c>
      <c r="K251" s="150" t="s">
        <v>1547</v>
      </c>
    </row>
    <row r="252" spans="1:11">
      <c r="A252" s="152" t="str">
        <f>"AMLA_VR_" &amp; B252 &amp; "_" &amp; C252 &amp; "_" &amp; TEXT(COUNTIFS($B$2:B252, B252, $C$2:C252, C252), "00")</f>
        <v>AMLA_VR_AML.05.01_C0050_01</v>
      </c>
      <c r="B252" s="150" t="s">
        <v>343</v>
      </c>
      <c r="C252" s="150" t="s">
        <v>112</v>
      </c>
      <c r="D252" s="150" t="s">
        <v>1563</v>
      </c>
      <c r="E252" s="153" t="str" cm="1">
        <f t="array" aca="1" ref="E252" ca="1">IF(C252="", INDIRECT("'"&amp;B252&amp;"'!B3"), INDEX(INDIRECT("'"&amp;B252&amp;"'!5:5"), COLUMN(INDIRECT("'"&amp;B252&amp;"'!"&amp;D252))))</f>
        <v>Legal Entities – PEPs, Family Members or Close Associates as BOs</v>
      </c>
      <c r="F252" s="150" t="s">
        <v>1544</v>
      </c>
      <c r="G252" s="150" t="s">
        <v>1545</v>
      </c>
      <c r="H252" s="151" t="s">
        <v>1618</v>
      </c>
      <c r="I252" s="150" t="str" cm="1">
        <f t="array" ref="I252">IF(SUMPRODUCT((TRIM(SUBSTITUTE('AML.05.01'!$F$11:$F261,CHAR(160),""))&lt;&gt;"") * (IFERROR(VALUE(TRIM(SUBSTITUTE('AML.05.01'!$F$11:$F261,CHAR(160),""))),0)&lt;0))=0, "OK", "there are (" &amp; SUMPRODUCT((TRIM(SUBSTITUTE('AML.05.01'!$F$11:$F261,CHAR(160),""))&lt;&gt;"") * (IFERROR(VALUE(TRIM(SUBSTITUTE('AML.05.01'!$F$11:$F261,CHAR(160),""))),0)&lt;0)) &amp; ") rows with " &amp; $G252 &amp; "(s) as " &amp; $H252)</f>
        <v>OK</v>
      </c>
      <c r="J252" s="150" t="str" cm="1">
        <f t="array" ref="J252">IF(
    _xlfn.TEXTJOIN(CHAR(10), TRUE,
        IF(
            _xlfn._xlws.FILTER($I$2:$I$917, ($B$2:$B$917=B252)*($C$2:$C$917=C252))&lt;&gt;"OK",
            _xlfn._xlws.FILTER($I$2:$I$917, ($B$2:$B$917=B252)*($C$2:$C$917=C252)),
            ""
        )
    )="",
    "OK",
    _xlfn.TEXTJOIN(CHAR(10), TRUE,
        IF(
            _xlfn._xlws.FILTER($I$2:$I$917, ($B$2:$B$917=B252)*($C$2:$C$917=C252))&lt;&gt;"OK",
            _xlfn._xlws.FILTER($I$2:$I$917, ($B$2:$B$917=B252)*($C$2:$C$917=C252)),
            ""
        )
    )
)</f>
        <v>OK</v>
      </c>
      <c r="K252" s="150" t="s">
        <v>1547</v>
      </c>
    </row>
    <row r="253" spans="1:11">
      <c r="A253" s="152" t="str">
        <f>"AMLA_VR_" &amp; B253 &amp; "_" &amp; C253 &amp; "_" &amp; TEXT(COUNTIFS($B$2:B253, B253, $C$2:C253, C253), "00")</f>
        <v>AMLA_VR_AML.05.01_C0050_02</v>
      </c>
      <c r="B253" s="150" t="s">
        <v>343</v>
      </c>
      <c r="C253" s="150" t="s">
        <v>112</v>
      </c>
      <c r="D253" s="150" t="s">
        <v>1661</v>
      </c>
      <c r="E253" s="153" t="str" cm="1">
        <f t="array" aca="1" ref="E253" ca="1">IF(C253="", INDIRECT("'"&amp;B253&amp;"'!B3"), INDEX(INDIRECT("'"&amp;B253&amp;"'!5:5"), COLUMN(INDIRECT("'"&amp;B253&amp;"'!"&amp;D253))))</f>
        <v>Legal Entities – PEPs, Family Members or Close Associates as BOs</v>
      </c>
      <c r="F253" s="150" t="s">
        <v>1548</v>
      </c>
      <c r="G253" s="150" t="s">
        <v>1545</v>
      </c>
      <c r="H253" s="151" t="s">
        <v>1549</v>
      </c>
      <c r="I253" s="150" t="str" cm="1">
        <f t="array" ref="I253">IF(SUMPRODUCT((TRIM(SUBSTITUTE('AML.05.01'!$F$11:$F$200&amp;"",CHAR(160),""))&lt;&gt;"")*((ISERROR('AML.05.01'!$F$11:$F$200+0)+IFERROR(INT('AML.05.01'!$F$11:$F$200+0)&lt;&gt;('AML.05.01'!$F$11:$F$200+0),1))&gt;0))=0,"OK",$G253&amp;": "&amp;$H253&amp;" ("&amp;SUMPRODUCT((TRIM(SUBSTITUTE('AML.05.01'!$F$11:$F$200&amp;"",CHAR(160),""))&lt;&gt;"")*((ISERROR('AML.05.01'!$F$11:$F$200+0)+IFERROR(INT('AML.05.01'!$F$11:$F$200+0)&lt;&gt;('AML.05.01'!$F$11:$F$200+0),1))&gt;0))&amp;" rows)")</f>
        <v>OK</v>
      </c>
      <c r="J253" s="150" t="str" cm="1">
        <f t="array" ref="J253">IF(
    _xlfn.TEXTJOIN(CHAR(10), TRUE,
        IF(
            _xlfn._xlws.FILTER($I$2:$I$917, ($B$2:$B$917=B253)*($C$2:$C$917=C253))&lt;&gt;"OK",
            _xlfn._xlws.FILTER($I$2:$I$917, ($B$2:$B$917=B253)*($C$2:$C$917=C253)),
            ""
        )
    )="",
    "OK",
    _xlfn.TEXTJOIN(CHAR(10), TRUE,
        IF(
            _xlfn._xlws.FILTER($I$2:$I$917, ($B$2:$B$917=B253)*($C$2:$C$917=C253))&lt;&gt;"OK",
            _xlfn._xlws.FILTER($I$2:$I$917, ($B$2:$B$917=B253)*($C$2:$C$917=C253)),
            ""
        )
    )
)</f>
        <v>OK</v>
      </c>
      <c r="K253" s="150" t="s">
        <v>1547</v>
      </c>
    </row>
    <row r="254" spans="1:11">
      <c r="A254" s="152" t="str">
        <f>"AMLA_VR_" &amp; B254 &amp; "_" &amp; C254 &amp; "_" &amp; TEXT(COUNTIFS($B$2:B254, B254, $C$2:C254, C254), "00")</f>
        <v>AMLA_VR_AML.05.01_C0100_01</v>
      </c>
      <c r="B254" s="150" t="s">
        <v>343</v>
      </c>
      <c r="C254" s="150" t="s">
        <v>117</v>
      </c>
      <c r="D254" s="150" t="s">
        <v>1571</v>
      </c>
      <c r="E254" s="153" t="str" cm="1">
        <f t="array" aca="1" ref="E254" ca="1">IF(C254="", INDIRECT("'"&amp;B254&amp;"'!B3"), INDEX(INDIRECT("'"&amp;B254&amp;"'!5:5"), COLUMN(INDIRECT("'"&amp;B254&amp;"'!"&amp;D254))))</f>
        <v>CIU Investment Flows - Value</v>
      </c>
      <c r="F254" s="150" t="s">
        <v>1544</v>
      </c>
      <c r="G254" s="150" t="s">
        <v>1545</v>
      </c>
      <c r="H254" s="151" t="s">
        <v>1623</v>
      </c>
      <c r="I254" s="150" t="str" cm="1">
        <f t="array" ref="I254">IF(SUMPRODUCT((TRIM(SUBSTITUTE('AML.05.01'!$K$11:K209,CHAR(160),""))&lt;&gt;"") * (IFERROR(VALUE(TRIM(SUBSTITUTE('AML.05.01'!$K$11:K209,CHAR(160),""))),0)&lt;0))=0, "OK", "there are (" &amp; SUMPRODUCT((TRIM(SUBSTITUTE('AML.05.01'!$K$11:K209,CHAR(160),""))&lt;&gt;"") * (IFERROR(VALUE(TRIM(SUBSTITUTE('AML.05.01'!$K$11:K209,CHAR(160),""))),0)&lt;0)) &amp; ") rows with " &amp; $G254 &amp; "(s) as " &amp; $H254)</f>
        <v>OK</v>
      </c>
      <c r="J254" s="150" t="str" cm="1">
        <f t="array" ref="J254">IF(
    _xlfn.TEXTJOIN(CHAR(10), TRUE,
        IF(
            _xlfn._xlws.FILTER($I$2:$I$917, ($B$2:$B$917=B254)*($C$2:$C$917=C254))&lt;&gt;"OK",
            _xlfn._xlws.FILTER($I$2:$I$917, ($B$2:$B$917=B254)*($C$2:$C$917=C254)),
            ""
        )
    )="",
    "OK",
    _xlfn.TEXTJOIN(CHAR(10), TRUE,
        IF(
            _xlfn._xlws.FILTER($I$2:$I$917, ($B$2:$B$917=B254)*($C$2:$C$917=C254))&lt;&gt;"OK",
            _xlfn._xlws.FILTER($I$2:$I$917, ($B$2:$B$917=B254)*($C$2:$C$917=C254)),
            ""
        )
    )
)</f>
        <v>OK</v>
      </c>
      <c r="K254" s="150" t="s">
        <v>1547</v>
      </c>
    </row>
    <row r="255" spans="1:11">
      <c r="A255" s="152" t="str">
        <f>"AMLA_VR_" &amp; B255 &amp; "_" &amp; C255 &amp; "_" &amp; TEXT(COUNTIFS($B$2:B255, B255, $C$2:C255, C255), "00")</f>
        <v>AMLA_VR_AML.05.01_C0100_02</v>
      </c>
      <c r="B255" s="150" t="s">
        <v>343</v>
      </c>
      <c r="C255" s="150" t="s">
        <v>117</v>
      </c>
      <c r="D255" s="150" t="s">
        <v>1662</v>
      </c>
      <c r="E255" s="153" t="str" cm="1">
        <f t="array" aca="1" ref="E255" ca="1">IF(C255="", INDIRECT("'"&amp;B255&amp;"'!B3"), INDEX(INDIRECT("'"&amp;B255&amp;"'!5:5"), COLUMN(INDIRECT("'"&amp;B255&amp;"'!"&amp;D255))))</f>
        <v>CIU Investment Flows - Value</v>
      </c>
      <c r="F255" s="150" t="s">
        <v>1548</v>
      </c>
      <c r="G255" s="150" t="s">
        <v>1545</v>
      </c>
      <c r="H255" s="151" t="s">
        <v>1630</v>
      </c>
      <c r="I255" s="150" t="str">
        <f>IF(SUMPRODUCT((TRIM(SUBSTITUTE('AML.05.01'!$K$11:$K$200&amp;"",CHAR(160),""))&lt;&gt;"")*(NOT(ISNUMBER('AML.05.01'!$K$11:$K$200))))=0,"OK",$G255&amp;": "&amp;$H255&amp;" ("&amp;SUMPRODUCT((TRIM(SUBSTITUTE('AML.05.01'!$K$11:$K$200&amp;"",CHAR(160),""))&lt;&gt;"")*(NOT(ISNUMBER('AML.05.01'!$K$11:$K$200))))&amp;" rows)")</f>
        <v>OK</v>
      </c>
      <c r="J255" s="150" t="str" cm="1">
        <f t="array" ref="J255">IF(
    _xlfn.TEXTJOIN(CHAR(10), TRUE,
        IF(
            _xlfn._xlws.FILTER($I$2:$I$917, ($B$2:$B$917=B255)*($C$2:$C$917=C255))&lt;&gt;"OK",
            _xlfn._xlws.FILTER($I$2:$I$917, ($B$2:$B$917=B255)*($C$2:$C$917=C255)),
            ""
        )
    )="",
    "OK",
    _xlfn.TEXTJOIN(CHAR(10), TRUE,
        IF(
            _xlfn._xlws.FILTER($I$2:$I$917, ($B$2:$B$917=B255)*($C$2:$C$917=C255))&lt;&gt;"OK",
            _xlfn._xlws.FILTER($I$2:$I$917, ($B$2:$B$917=B255)*($C$2:$C$917=C255)),
            ""
        )
    )
)</f>
        <v>OK</v>
      </c>
      <c r="K255" s="150" t="s">
        <v>1547</v>
      </c>
    </row>
    <row r="256" spans="1:11">
      <c r="A256" s="152" t="str">
        <f>"AMLA_VR_" &amp; B256 &amp; "_" &amp; C256 &amp; "_" &amp; TEXT(COUNTIFS($B$2:B256, B256, $C$2:C256, C256), "00")</f>
        <v>AMLA_VR_AML.05.01_C0110_01</v>
      </c>
      <c r="B256" s="150" t="s">
        <v>343</v>
      </c>
      <c r="C256" s="150" t="s">
        <v>118</v>
      </c>
      <c r="D256" s="150" t="s">
        <v>1573</v>
      </c>
      <c r="E256" s="153" t="str" cm="1">
        <f t="array" aca="1" ref="E256" ca="1">IF(C256="", INDIRECT("'"&amp;B256&amp;"'!B3"), INDEX(INDIRECT("'"&amp;B256&amp;"'!5:5"), COLUMN(INDIRECT("'"&amp;B256&amp;"'!"&amp;D256))))</f>
        <v>Investors</v>
      </c>
      <c r="F256" s="150" t="s">
        <v>1544</v>
      </c>
      <c r="G256" s="150" t="s">
        <v>1545</v>
      </c>
      <c r="H256" s="151" t="s">
        <v>1624</v>
      </c>
      <c r="I256" s="150" t="str" cm="1">
        <f t="array" ref="I256">IF(SUMPRODUCT((TRIM(SUBSTITUTE('AML.05.01'!$L$11:$L271,CHAR(160),""))&lt;&gt;"") * (IFERROR(VALUE(TRIM(SUBSTITUTE('AML.05.01'!$L$11:$L271,CHAR(160),""))),0)&lt;0))=0, "OK", "there are (" &amp; SUMPRODUCT((TRIM(SUBSTITUTE('AML.05.01'!$L$11:$L271,CHAR(160),""))&lt;&gt;"") * (IFERROR(VALUE(TRIM(SUBSTITUTE('AML.05.01'!$L$11:$L271,CHAR(160),""))),0)&lt;0)) &amp; ") rows with " &amp; $G256 &amp; "(s) as " &amp; $H256)</f>
        <v>OK</v>
      </c>
      <c r="J256" s="150" t="str" cm="1">
        <f t="array" ref="J256">IF(
    _xlfn.TEXTJOIN(CHAR(10), TRUE,
        IF(
            _xlfn._xlws.FILTER($I$2:$I$917, ($B$2:$B$917=B256)*($C$2:$C$917=C256))&lt;&gt;"OK",
            _xlfn._xlws.FILTER($I$2:$I$917, ($B$2:$B$917=B256)*($C$2:$C$917=C256)),
            ""
        )
    )="",
    "OK",
    _xlfn.TEXTJOIN(CHAR(10), TRUE,
        IF(
            _xlfn._xlws.FILTER($I$2:$I$917, ($B$2:$B$917=B256)*($C$2:$C$917=C256))&lt;&gt;"OK",
            _xlfn._xlws.FILTER($I$2:$I$917, ($B$2:$B$917=B256)*($C$2:$C$917=C256)),
            ""
        )
    )
)</f>
        <v>OK</v>
      </c>
      <c r="K256" s="150" t="s">
        <v>1547</v>
      </c>
    </row>
    <row r="257" spans="1:11">
      <c r="A257" s="152" t="str">
        <f>"AMLA_VR_" &amp; B257 &amp; "_" &amp; C257 &amp; "_" &amp; TEXT(COUNTIFS($B$2:B257, B257, $C$2:C257, C257), "00")</f>
        <v>AMLA_VR_AML.05.01_C0110_02</v>
      </c>
      <c r="B257" s="150" t="s">
        <v>343</v>
      </c>
      <c r="C257" s="150" t="s">
        <v>118</v>
      </c>
      <c r="D257" s="150" t="s">
        <v>1663</v>
      </c>
      <c r="E257" s="153" t="str" cm="1">
        <f t="array" aca="1" ref="E257" ca="1">IF(C257="", INDIRECT("'"&amp;B257&amp;"'!B3"), INDEX(INDIRECT("'"&amp;B257&amp;"'!5:5"), COLUMN(INDIRECT("'"&amp;B257&amp;"'!"&amp;D257))))</f>
        <v>Investors</v>
      </c>
      <c r="F257" s="150" t="s">
        <v>1548</v>
      </c>
      <c r="G257" s="150" t="s">
        <v>1545</v>
      </c>
      <c r="H257" s="151" t="s">
        <v>1549</v>
      </c>
      <c r="I257" s="150" t="str" cm="1">
        <f t="array" ref="I257">IF(SUMPRODUCT((TRIM(SUBSTITUTE('AML.05.01'!$L$11:$L$200&amp;"",CHAR(160),""))&lt;&gt;"")*((ISERROR('AML.05.01'!$L$11:$L$200+0)+IFERROR(INT('AML.05.01'!$L$11:$L$200+0)&lt;&gt;('AML.05.01'!$L$11:$L$200+0),1))&gt;0))=0,"OK",$G257&amp;": "&amp;$H257&amp;" ("&amp;SUMPRODUCT((TRIM(SUBSTITUTE('AML.05.01'!$L$11:$L$200&amp;"",CHAR(160),""))&lt;&gt;"")*((ISERROR('AML.05.01'!$L$11:$L$200+0)+IFERROR(INT('AML.05.01'!$L$11:$L$200+0)&lt;&gt;('AML.05.01'!$L$11:$L$200+0),1))&gt;0))&amp;" rows)")</f>
        <v>OK</v>
      </c>
      <c r="J257" s="150" t="str" cm="1">
        <f t="array" ref="J257">IF(
    _xlfn.TEXTJOIN(CHAR(10), TRUE,
        IF(
            _xlfn._xlws.FILTER($I$2:$I$917, ($B$2:$B$917=B257)*($C$2:$C$917=C257))&lt;&gt;"OK",
            _xlfn._xlws.FILTER($I$2:$I$917, ($B$2:$B$917=B257)*($C$2:$C$917=C257)),
            ""
        )
    )="",
    "OK",
    _xlfn.TEXTJOIN(CHAR(10), TRUE,
        IF(
            _xlfn._xlws.FILTER($I$2:$I$917, ($B$2:$B$917=B257)*($C$2:$C$917=C257))&lt;&gt;"OK",
            _xlfn._xlws.FILTER($I$2:$I$917, ($B$2:$B$917=B257)*($C$2:$C$917=C257)),
            ""
        )
    )
)</f>
        <v>OK</v>
      </c>
      <c r="K257" s="150" t="s">
        <v>1547</v>
      </c>
    </row>
    <row r="258" spans="1:11">
      <c r="A258" s="152" t="str">
        <f>"AMLA_VR_" &amp; B258 &amp; "_" &amp; C258 &amp; "_" &amp; TEXT(COUNTIFS($B$2:B258, B258, $C$2:C258, C258), "00")</f>
        <v>AMLA_VR_AML.05.01_C0120_01</v>
      </c>
      <c r="B258" s="150" t="s">
        <v>343</v>
      </c>
      <c r="C258" s="150" t="s">
        <v>119</v>
      </c>
      <c r="D258" s="150" t="s">
        <v>1575</v>
      </c>
      <c r="E258" s="153" t="str" cm="1">
        <f t="array" aca="1" ref="E258" ca="1">IF(C258="", INDIRECT("'"&amp;B258&amp;"'!B3"), INDEX(INDIRECT("'"&amp;B258&amp;"'!5:5"), COLUMN(INDIRECT("'"&amp;B258&amp;"'!"&amp;D258))))</f>
        <v>Assets under Management - Value</v>
      </c>
      <c r="F258" s="150" t="s">
        <v>1544</v>
      </c>
      <c r="G258" s="150" t="s">
        <v>1545</v>
      </c>
      <c r="H258" s="151" t="s">
        <v>1647</v>
      </c>
      <c r="I258" s="150" t="str" cm="1">
        <f t="array" ref="I258">IF(SUMPRODUCT((TRIM(SUBSTITUTE('AML.05.01'!$M$11:M209,CHAR(160),""))&lt;&gt;"") * (IFERROR(VALUE(TRIM(SUBSTITUTE('AML.05.01'!$M$11:M209,CHAR(160),""))),0)&lt;0))=0, "OK", "there are (" &amp; SUMPRODUCT((TRIM(SUBSTITUTE('AML.05.01'!$M$11:M209,CHAR(160),""))&lt;&gt;"") * (IFERROR(VALUE(TRIM(SUBSTITUTE('AML.05.01'!$M$11:M209,CHAR(160),""))),0)&lt;0)) &amp; ") rows with " &amp; $G258 &amp; "(s) as " &amp; $H258)</f>
        <v>OK</v>
      </c>
      <c r="J258" s="150" t="str" cm="1">
        <f t="array" ref="J258">IF(
    _xlfn.TEXTJOIN(CHAR(10), TRUE,
        IF(
            _xlfn._xlws.FILTER($I$2:$I$917, ($B$2:$B$917=B258)*($C$2:$C$917=C258))&lt;&gt;"OK",
            _xlfn._xlws.FILTER($I$2:$I$917, ($B$2:$B$917=B258)*($C$2:$C$917=C258)),
            ""
        )
    )="",
    "OK",
    _xlfn.TEXTJOIN(CHAR(10), TRUE,
        IF(
            _xlfn._xlws.FILTER($I$2:$I$917, ($B$2:$B$917=B258)*($C$2:$C$917=C258))&lt;&gt;"OK",
            _xlfn._xlws.FILTER($I$2:$I$917, ($B$2:$B$917=B258)*($C$2:$C$917=C258)),
            ""
        )
    )
)</f>
        <v>OK</v>
      </c>
      <c r="K258" s="150" t="s">
        <v>1547</v>
      </c>
    </row>
    <row r="259" spans="1:11">
      <c r="A259" s="152" t="str">
        <f>"AMLA_VR_" &amp; B259 &amp; "_" &amp; C259 &amp; "_" &amp; TEXT(COUNTIFS($B$2:B259, B259, $C$2:C259, C259), "00")</f>
        <v>AMLA_VR_AML.05.01_C0120_02</v>
      </c>
      <c r="B259" s="150" t="s">
        <v>343</v>
      </c>
      <c r="C259" s="150" t="s">
        <v>119</v>
      </c>
      <c r="D259" s="150" t="s">
        <v>1664</v>
      </c>
      <c r="E259" s="153" t="str" cm="1">
        <f t="array" aca="1" ref="E259" ca="1">IF(C259="", INDIRECT("'"&amp;B259&amp;"'!B3"), INDEX(INDIRECT("'"&amp;B259&amp;"'!5:5"), COLUMN(INDIRECT("'"&amp;B259&amp;"'!"&amp;D259))))</f>
        <v>Assets under Management - Value</v>
      </c>
      <c r="F259" s="150" t="s">
        <v>1548</v>
      </c>
      <c r="G259" s="150" t="s">
        <v>1545</v>
      </c>
      <c r="H259" s="151" t="s">
        <v>1630</v>
      </c>
      <c r="I259" s="150" t="str">
        <f>IF(SUMPRODUCT((TRIM(SUBSTITUTE('AML.05.01'!$M$11:$M$200&amp;"",CHAR(160),""))&lt;&gt;"")*(NOT(ISNUMBER('AML.05.01'!$M$11:$M$200))))=0,"OK",$G259&amp;": "&amp;$H259&amp;" ("&amp;SUMPRODUCT((TRIM(SUBSTITUTE('AML.05.01'!$M$11:$M$200&amp;"",CHAR(160),""))&lt;&gt;"")*(NOT(ISNUMBER('AML.05.01'!$M$11:$M$200))))&amp;" rows)")</f>
        <v>OK</v>
      </c>
      <c r="J259" s="150" t="str" cm="1">
        <f t="array" ref="J259">IF(
    _xlfn.TEXTJOIN(CHAR(10), TRUE,
        IF(
            _xlfn._xlws.FILTER($I$2:$I$917, ($B$2:$B$917=B259)*($C$2:$C$917=C259))&lt;&gt;"OK",
            _xlfn._xlws.FILTER($I$2:$I$917, ($B$2:$B$917=B259)*($C$2:$C$917=C259)),
            ""
        )
    )="",
    "OK",
    _xlfn.TEXTJOIN(CHAR(10), TRUE,
        IF(
            _xlfn._xlws.FILTER($I$2:$I$917, ($B$2:$B$917=B259)*($C$2:$C$917=C259))&lt;&gt;"OK",
            _xlfn._xlws.FILTER($I$2:$I$917, ($B$2:$B$917=B259)*($C$2:$C$917=C259)),
            ""
        )
    )
)</f>
        <v>OK</v>
      </c>
      <c r="K259" s="150" t="s">
        <v>1547</v>
      </c>
    </row>
    <row r="260" spans="1:11">
      <c r="A260" s="152" t="str">
        <f>"AMLA_VR_" &amp; B260 &amp; "_" &amp; C260 &amp; "_" &amp; TEXT(COUNTIFS($B$2:B260, B260, $C$2:C260, C260), "00")</f>
        <v>AMLA_VR_AML.05.01_C0130_01</v>
      </c>
      <c r="B260" s="150" t="s">
        <v>343</v>
      </c>
      <c r="C260" s="150" t="s">
        <v>120</v>
      </c>
      <c r="D260" s="150" t="s">
        <v>1577</v>
      </c>
      <c r="E260" s="153" t="str" cm="1">
        <f t="array" aca="1" ref="E260" ca="1">IF(C260="", INDIRECT("'"&amp;B260&amp;"'!B3"), INDEX(INDIRECT("'"&amp;B260&amp;"'!5:5"), COLUMN(INDIRECT("'"&amp;B260&amp;"'!"&amp;D260))))</f>
        <v>Respondent Institutions</v>
      </c>
      <c r="F260" s="150" t="s">
        <v>1544</v>
      </c>
      <c r="G260" s="150" t="s">
        <v>1545</v>
      </c>
      <c r="H260" s="151" t="s">
        <v>1633</v>
      </c>
      <c r="I260" s="150" t="str" cm="1">
        <f t="array" ref="I260">IF(SUMPRODUCT((TRIM(SUBSTITUTE('AML.05.01'!$N$11:N209,CHAR(160),""))&lt;&gt;"") * (IFERROR(VALUE(TRIM(SUBSTITUTE('AML.05.01'!$N$11:N209,CHAR(160),""))),0)&lt;0))=0, "OK", "there are (" &amp; SUMPRODUCT((TRIM(SUBSTITUTE('AML.05.01'!$N$11:N209,CHAR(160),""))&lt;&gt;"") * (IFERROR(VALUE(TRIM(SUBSTITUTE('AML.05.01'!$N$11:N209,CHAR(160),""))),0)&lt;0)) &amp; ") rows with " &amp; $G260 &amp; "(s) as " &amp; $H260)</f>
        <v>OK</v>
      </c>
      <c r="J260" s="150" t="str" cm="1">
        <f t="array" ref="J260">IF(
    _xlfn.TEXTJOIN(CHAR(10), TRUE,
        IF(
            _xlfn._xlws.FILTER($I$2:$I$917, ($B$2:$B$917=B260)*($C$2:$C$917=C260))&lt;&gt;"OK",
            _xlfn._xlws.FILTER($I$2:$I$917, ($B$2:$B$917=B260)*($C$2:$C$917=C260)),
            ""
        )
    )="",
    "OK",
    _xlfn.TEXTJOIN(CHAR(10), TRUE,
        IF(
            _xlfn._xlws.FILTER($I$2:$I$917, ($B$2:$B$917=B260)*($C$2:$C$917=C260))&lt;&gt;"OK",
            _xlfn._xlws.FILTER($I$2:$I$917, ($B$2:$B$917=B260)*($C$2:$C$917=C260)),
            ""
        )
    )
)</f>
        <v>OK</v>
      </c>
      <c r="K260" s="150" t="s">
        <v>1547</v>
      </c>
    </row>
    <row r="261" spans="1:11">
      <c r="A261" s="152" t="str">
        <f>"AMLA_VR_" &amp; B261 &amp; "_" &amp; C261 &amp; "_" &amp; TEXT(COUNTIFS($B$2:B261, B261, $C$2:C261, C261), "00")</f>
        <v>AMLA_VR_AML.05.01_C0130_02</v>
      </c>
      <c r="B261" s="150" t="s">
        <v>343</v>
      </c>
      <c r="C261" s="150" t="s">
        <v>120</v>
      </c>
      <c r="D261" s="150" t="s">
        <v>1665</v>
      </c>
      <c r="E261" s="153" t="str" cm="1">
        <f t="array" aca="1" ref="E261" ca="1">IF(C261="", INDIRECT("'"&amp;B261&amp;"'!B3"), INDEX(INDIRECT("'"&amp;B261&amp;"'!5:5"), COLUMN(INDIRECT("'"&amp;B261&amp;"'!"&amp;D261))))</f>
        <v>Respondent Institutions</v>
      </c>
      <c r="F261" s="150" t="s">
        <v>1548</v>
      </c>
      <c r="G261" s="150" t="s">
        <v>1545</v>
      </c>
      <c r="H261" s="151" t="s">
        <v>1549</v>
      </c>
      <c r="I261" s="150" t="str" cm="1">
        <f t="array" ref="I261">IF(SUMPRODUCT((TRIM(SUBSTITUTE('AML.05.01'!$N$11:$N$200&amp;"",CHAR(160),""))&lt;&gt;"")*((ISERROR('AML.05.01'!$N$11:$N$200+0)+IFERROR(INT('AML.05.01'!$N$11:$N$200+0)&lt;&gt;('AML.05.01'!$N$11:$N$200+0),1))&gt;0))=0,"OK",$G261&amp;": "&amp;$H261&amp;" ("&amp;SUMPRODUCT((TRIM(SUBSTITUTE('AML.05.01'!$N$11:$N$200&amp;"",CHAR(160),""))&lt;&gt;"")*((ISERROR('AML.05.01'!$N$11:$N$200+0)+IFERROR(INT('AML.05.01'!$N$11:$N$200+0)&lt;&gt;('AML.05.01'!$N$11:$N$200+0),1))&gt;0))&amp;" rows)")</f>
        <v>OK</v>
      </c>
      <c r="J261" s="150" t="str" cm="1">
        <f t="array" ref="J261">IF(
    _xlfn.TEXTJOIN(CHAR(10), TRUE,
        IF(
            _xlfn._xlws.FILTER($I$2:$I$917, ($B$2:$B$917=B261)*($C$2:$C$917=C261))&lt;&gt;"OK",
            _xlfn._xlws.FILTER($I$2:$I$917, ($B$2:$B$917=B261)*($C$2:$C$917=C261)),
            ""
        )
    )="",
    "OK",
    _xlfn.TEXTJOIN(CHAR(10), TRUE,
        IF(
            _xlfn._xlws.FILTER($I$2:$I$917, ($B$2:$B$917=B261)*($C$2:$C$917=C261))&lt;&gt;"OK",
            _xlfn._xlws.FILTER($I$2:$I$917, ($B$2:$B$917=B261)*($C$2:$C$917=C261)),
            ""
        )
    )
)</f>
        <v>OK</v>
      </c>
      <c r="K261" s="150" t="s">
        <v>1547</v>
      </c>
    </row>
    <row r="262" spans="1:11">
      <c r="A262" s="152" t="str">
        <f>"AMLA_VR_" &amp; B262 &amp; "_" &amp; C262 &amp; "_" &amp; TEXT(COUNTIFS($B$2:B262, B262, $C$2:C262, C262), "00")</f>
        <v>AMLA_VR_AML.05.01_C0140_01</v>
      </c>
      <c r="B262" s="150" t="s">
        <v>343</v>
      </c>
      <c r="C262" s="150" t="s">
        <v>121</v>
      </c>
      <c r="D262" s="150" t="s">
        <v>1579</v>
      </c>
      <c r="E262" s="153" t="str" cm="1">
        <f t="array" aca="1" ref="E262" ca="1">IF(C262="", INDIRECT("'"&amp;B262&amp;"'!B3"), INDEX(INDIRECT("'"&amp;B262&amp;"'!5:5"), COLUMN(INDIRECT("'"&amp;B262&amp;"'!"&amp;D262))))</f>
        <v>Respondent Client Funds (Incoming) - Value</v>
      </c>
      <c r="F262" s="150" t="s">
        <v>1544</v>
      </c>
      <c r="G262" s="150" t="s">
        <v>1545</v>
      </c>
      <c r="H262" s="151" t="s">
        <v>1625</v>
      </c>
      <c r="I262" s="150" t="str" cm="1">
        <f t="array" ref="I262">IF(SUMPRODUCT((TRIM(SUBSTITUTE('AML.05.01'!$O$11:O209,CHAR(160),""))&lt;&gt;"") * (IFERROR(VALUE(TRIM(SUBSTITUTE('AML.05.01'!$O$11:O209,CHAR(160),""))),0)&lt;0))=0, "OK", "there are (" &amp; SUMPRODUCT((TRIM(SUBSTITUTE('AML.05.01'!$O$11:O209,CHAR(160),""))&lt;&gt;"") * (IFERROR(VALUE(TRIM(SUBSTITUTE('AML.05.01'!$O$11:O209,CHAR(160),""))),0)&lt;0)) &amp; ") rows with " &amp; $G262 &amp; "(s) as " &amp; $H262)</f>
        <v>OK</v>
      </c>
      <c r="J262" s="150" t="str" cm="1">
        <f t="array" ref="J262">IF(
    _xlfn.TEXTJOIN(CHAR(10), TRUE,
        IF(
            _xlfn._xlws.FILTER($I$2:$I$917, ($B$2:$B$917=B262)*($C$2:$C$917=C262))&lt;&gt;"OK",
            _xlfn._xlws.FILTER($I$2:$I$917, ($B$2:$B$917=B262)*($C$2:$C$917=C262)),
            ""
        )
    )="",
    "OK",
    _xlfn.TEXTJOIN(CHAR(10), TRUE,
        IF(
            _xlfn._xlws.FILTER($I$2:$I$917, ($B$2:$B$917=B262)*($C$2:$C$917=C262))&lt;&gt;"OK",
            _xlfn._xlws.FILTER($I$2:$I$917, ($B$2:$B$917=B262)*($C$2:$C$917=C262)),
            ""
        )
    )
)</f>
        <v>OK</v>
      </c>
      <c r="K262" s="150" t="s">
        <v>1547</v>
      </c>
    </row>
    <row r="263" spans="1:11">
      <c r="A263" s="152" t="str">
        <f>"AMLA_VR_" &amp; B263 &amp; "_" &amp; C263 &amp; "_" &amp; TEXT(COUNTIFS($B$2:B263, B263, $C$2:C263, C263), "00")</f>
        <v>AMLA_VR_AML.05.01_C0140_02</v>
      </c>
      <c r="B263" s="150" t="s">
        <v>343</v>
      </c>
      <c r="C263" s="150" t="s">
        <v>121</v>
      </c>
      <c r="D263" s="150" t="s">
        <v>1666</v>
      </c>
      <c r="E263" s="153" t="str" cm="1">
        <f t="array" aca="1" ref="E263" ca="1">IF(C263="", INDIRECT("'"&amp;B263&amp;"'!B3"), INDEX(INDIRECT("'"&amp;B263&amp;"'!5:5"), COLUMN(INDIRECT("'"&amp;B263&amp;"'!"&amp;D263))))</f>
        <v>Respondent Client Funds (Incoming) - Value</v>
      </c>
      <c r="F263" s="150" t="s">
        <v>1548</v>
      </c>
      <c r="G263" s="150" t="s">
        <v>1545</v>
      </c>
      <c r="H263" s="151" t="s">
        <v>1630</v>
      </c>
      <c r="I263" s="150" t="str">
        <f>IF(SUMPRODUCT((TRIM(SUBSTITUTE('AML.05.01'!$O$11:$O$200&amp;"",CHAR(160),""))&lt;&gt;"")*(NOT(ISNUMBER('AML.05.01'!$O$11:$O$200))))=0,"OK",$G263&amp;": "&amp;$H263&amp;" ("&amp;SUMPRODUCT((TRIM(SUBSTITUTE('AML.05.01'!$O$11:$O$200&amp;"",CHAR(160),""))&lt;&gt;"")*(NOT(ISNUMBER('AML.05.01'!$O$11:$O$200))))&amp;" rows)")</f>
        <v>OK</v>
      </c>
      <c r="J263" s="150" t="str" cm="1">
        <f t="array" ref="J263">IF(
    _xlfn.TEXTJOIN(CHAR(10), TRUE,
        IF(
            _xlfn._xlws.FILTER($I$2:$I$917, ($B$2:$B$917=B263)*($C$2:$C$917=C263))&lt;&gt;"OK",
            _xlfn._xlws.FILTER($I$2:$I$917, ($B$2:$B$917=B263)*($C$2:$C$917=C263)),
            ""
        )
    )="",
    "OK",
    _xlfn.TEXTJOIN(CHAR(10), TRUE,
        IF(
            _xlfn._xlws.FILTER($I$2:$I$917, ($B$2:$B$917=B263)*($C$2:$C$917=C263))&lt;&gt;"OK",
            _xlfn._xlws.FILTER($I$2:$I$917, ($B$2:$B$917=B263)*($C$2:$C$917=C263)),
            ""
        )
    )
)</f>
        <v>OK</v>
      </c>
      <c r="K263" s="150" t="s">
        <v>1547</v>
      </c>
    </row>
    <row r="264" spans="1:11">
      <c r="A264" s="152" t="str">
        <f>"AMLA_VR_" &amp; B264 &amp; "_" &amp; C264 &amp; "_" &amp; TEXT(COUNTIFS($B$2:B264, B264, $C$2:C264, C264), "00")</f>
        <v>AMLA_VR_AML.05.01_C0150_01</v>
      </c>
      <c r="B264" s="150" t="s">
        <v>343</v>
      </c>
      <c r="C264" s="150" t="s">
        <v>122</v>
      </c>
      <c r="D264" s="150" t="s">
        <v>1581</v>
      </c>
      <c r="E264" s="153" t="str" cm="1">
        <f t="array" aca="1" ref="E264" ca="1">IF(C264="", INDIRECT("'"&amp;B264&amp;"'!B3"), INDEX(INDIRECT("'"&amp;B264&amp;"'!5:5"), COLUMN(INDIRECT("'"&amp;B264&amp;"'!"&amp;D264))))</f>
        <v>Respondent Client Funds (Outgoing) - Value</v>
      </c>
      <c r="F264" s="150" t="s">
        <v>1544</v>
      </c>
      <c r="G264" s="150" t="s">
        <v>1545</v>
      </c>
      <c r="H264" s="151" t="s">
        <v>1626</v>
      </c>
      <c r="I264" s="150" t="str" cm="1">
        <f t="array" ref="I264">IF(SUMPRODUCT((TRIM(SUBSTITUTE('AML.05.01'!$P$11:P209,CHAR(160),""))&lt;&gt;"") * (IFERROR(VALUE(TRIM(SUBSTITUTE('AML.05.01'!$P$11:P209,CHAR(160),""))),0)&lt;0))=0, "OK", "there are (" &amp; SUMPRODUCT((TRIM(SUBSTITUTE('AML.05.01'!$P$11:P209,CHAR(160),""))&lt;&gt;"") * (IFERROR(VALUE(TRIM(SUBSTITUTE('AML.05.01'!$P$11:P209,CHAR(160),""))),0)&lt;0)) &amp; ") rows with " &amp; $G264 &amp; "(s) as " &amp; $H264)</f>
        <v>OK</v>
      </c>
      <c r="J264" s="150" t="str" cm="1">
        <f t="array" ref="J264">IF(
    _xlfn.TEXTJOIN(CHAR(10), TRUE,
        IF(
            _xlfn._xlws.FILTER($I$2:$I$917, ($B$2:$B$917=B264)*($C$2:$C$917=C264))&lt;&gt;"OK",
            _xlfn._xlws.FILTER($I$2:$I$917, ($B$2:$B$917=B264)*($C$2:$C$917=C264)),
            ""
        )
    )="",
    "OK",
    _xlfn.TEXTJOIN(CHAR(10), TRUE,
        IF(
            _xlfn._xlws.FILTER($I$2:$I$917, ($B$2:$B$917=B264)*($C$2:$C$917=C264))&lt;&gt;"OK",
            _xlfn._xlws.FILTER($I$2:$I$917, ($B$2:$B$917=B264)*($C$2:$C$917=C264)),
            ""
        )
    )
)</f>
        <v>OK</v>
      </c>
      <c r="K264" s="150" t="s">
        <v>1547</v>
      </c>
    </row>
    <row r="265" spans="1:11">
      <c r="A265" s="152" t="str">
        <f>"AMLA_VR_" &amp; B265 &amp; "_" &amp; C265 &amp; "_" &amp; TEXT(COUNTIFS($B$2:B265, B265, $C$2:C265, C265), "00")</f>
        <v>AMLA_VR_AML.05.01_C0150_02</v>
      </c>
      <c r="B265" s="150" t="s">
        <v>343</v>
      </c>
      <c r="C265" s="150" t="s">
        <v>122</v>
      </c>
      <c r="D265" s="150" t="s">
        <v>1667</v>
      </c>
      <c r="E265" s="153" t="str" cm="1">
        <f t="array" aca="1" ref="E265" ca="1">IF(C265="", INDIRECT("'"&amp;B265&amp;"'!B3"), INDEX(INDIRECT("'"&amp;B265&amp;"'!5:5"), COLUMN(INDIRECT("'"&amp;B265&amp;"'!"&amp;D265))))</f>
        <v>Respondent Client Funds (Outgoing) - Value</v>
      </c>
      <c r="F265" s="150" t="s">
        <v>1548</v>
      </c>
      <c r="G265" s="150" t="s">
        <v>1545</v>
      </c>
      <c r="H265" s="151" t="s">
        <v>1630</v>
      </c>
      <c r="I265" s="150" t="str">
        <f>IF(SUMPRODUCT((TRIM(SUBSTITUTE('AML.05.01'!$P$11:$P$200&amp;"",CHAR(160),""))&lt;&gt;"")*(NOT(ISNUMBER('AML.05.01'!$P$11:$P$200))))=0,"OK",$G265&amp;": "&amp;$H265&amp;" ("&amp;SUMPRODUCT((TRIM(SUBSTITUTE('AML.05.01'!$P$11:$P$200&amp;"",CHAR(160),""))&lt;&gt;"")*(NOT(ISNUMBER('AML.05.01'!$P$11:$P$200))))&amp;" rows)")</f>
        <v>OK</v>
      </c>
      <c r="J265" s="150" t="str" cm="1">
        <f t="array" ref="J265">IF(
    _xlfn.TEXTJOIN(CHAR(10), TRUE,
        IF(
            _xlfn._xlws.FILTER($I$2:$I$917, ($B$2:$B$917=B265)*($C$2:$C$917=C265))&lt;&gt;"OK",
            _xlfn._xlws.FILTER($I$2:$I$917, ($B$2:$B$917=B265)*($C$2:$C$917=C265)),
            ""
        )
    )="",
    "OK",
    _xlfn.TEXTJOIN(CHAR(10), TRUE,
        IF(
            _xlfn._xlws.FILTER($I$2:$I$917, ($B$2:$B$917=B265)*($C$2:$C$917=C265))&lt;&gt;"OK",
            _xlfn._xlws.FILTER($I$2:$I$917, ($B$2:$B$917=B265)*($C$2:$C$917=C265)),
            ""
        )
    )
)</f>
        <v>OK</v>
      </c>
      <c r="K265" s="150" t="s">
        <v>1547</v>
      </c>
    </row>
    <row r="266" spans="1:11">
      <c r="A266" s="152" t="str">
        <f>"AMLA_VR_" &amp; B266 &amp; "_" &amp; C266 &amp; "_" &amp; TEXT(COUNTIFS($B$2:B266, B266, $C$2:C266, C266), "00")</f>
        <v>AMLA_VR_AML.05.01_C0160_01</v>
      </c>
      <c r="B266" s="150" t="s">
        <v>343</v>
      </c>
      <c r="C266" s="150" t="s">
        <v>123</v>
      </c>
      <c r="D266" s="150" t="s">
        <v>1583</v>
      </c>
      <c r="E266" s="153" t="str" cm="1">
        <f t="array" aca="1" ref="E266" ca="1">IF(C266="", INDIRECT("'"&amp;B266&amp;"'!B3"), INDEX(INDIRECT("'"&amp;B266&amp;"'!5:5"), COLUMN(INDIRECT("'"&amp;B266&amp;"'!"&amp;D266))))</f>
        <v>Number of branches by country</v>
      </c>
      <c r="F266" s="150" t="s">
        <v>1544</v>
      </c>
      <c r="G266" s="150" t="s">
        <v>1545</v>
      </c>
      <c r="H266" s="151" t="s">
        <v>1627</v>
      </c>
      <c r="I266" s="150" t="str" cm="1">
        <f t="array" ref="I266">IF(SUMPRODUCT((TRIM(SUBSTITUTE('AML.05.01'!$Q$11:Q209,CHAR(160),""))&lt;&gt;"") * (IFERROR(VALUE(TRIM(SUBSTITUTE('AML.05.01'!$Q$11:Q209,CHAR(160),""))),0)&lt;0))=0, "OK", "there are (" &amp; SUMPRODUCT((TRIM(SUBSTITUTE('AML.05.01'!$Q$11:Q209,CHAR(160),""))&lt;&gt;"") * (IFERROR(VALUE(TRIM(SUBSTITUTE('AML.05.01'!$Q$11:Q209,CHAR(160),""))),0)&lt;0)) &amp; ") rows with " &amp; $G266 &amp; "(s) as " &amp; $H266)</f>
        <v>OK</v>
      </c>
      <c r="J266" s="150" t="str" cm="1">
        <f t="array" ref="J266">IF(
    _xlfn.TEXTJOIN(CHAR(10), TRUE,
        IF(
            _xlfn._xlws.FILTER($I$2:$I$917, ($B$2:$B$917=B266)*($C$2:$C$917=C266))&lt;&gt;"OK",
            _xlfn._xlws.FILTER($I$2:$I$917, ($B$2:$B$917=B266)*($C$2:$C$917=C266)),
            ""
        )
    )="",
    "OK",
    _xlfn.TEXTJOIN(CHAR(10), TRUE,
        IF(
            _xlfn._xlws.FILTER($I$2:$I$917, ($B$2:$B$917=B266)*($C$2:$C$917=C266))&lt;&gt;"OK",
            _xlfn._xlws.FILTER($I$2:$I$917, ($B$2:$B$917=B266)*($C$2:$C$917=C266)),
            ""
        )
    )
)</f>
        <v>OK</v>
      </c>
      <c r="K266" s="150" t="s">
        <v>1547</v>
      </c>
    </row>
    <row r="267" spans="1:11">
      <c r="A267" s="152" t="str">
        <f>"AMLA_VR_" &amp; B267 &amp; "_" &amp; C267 &amp; "_" &amp; TEXT(COUNTIFS($B$2:B267, B267, $C$2:C267, C267), "00")</f>
        <v>AMLA_VR_AML.05.01_C0160_02</v>
      </c>
      <c r="B267" s="150" t="s">
        <v>343</v>
      </c>
      <c r="C267" s="150" t="s">
        <v>123</v>
      </c>
      <c r="D267" s="150" t="s">
        <v>1668</v>
      </c>
      <c r="E267" s="153" t="str" cm="1">
        <f t="array" aca="1" ref="E267" ca="1">IF(C267="", INDIRECT("'"&amp;B267&amp;"'!B3"), INDEX(INDIRECT("'"&amp;B267&amp;"'!5:5"), COLUMN(INDIRECT("'"&amp;B267&amp;"'!"&amp;D267))))</f>
        <v>Number of branches by country</v>
      </c>
      <c r="F267" s="150" t="s">
        <v>1548</v>
      </c>
      <c r="G267" s="150" t="s">
        <v>1545</v>
      </c>
      <c r="H267" s="151" t="s">
        <v>1549</v>
      </c>
      <c r="I267" s="150" t="str" cm="1">
        <f t="array" ref="I267">IF(SUMPRODUCT((TRIM(SUBSTITUTE('AML.05.01'!$Q$11:$Q$200&amp;"",CHAR(160),""))&lt;&gt;"")*((ISERROR('AML.05.01'!$Q$11:$Q$200+0)+IFERROR(INT('AML.05.01'!$Q$11:$Q$200+0)&lt;&gt;('AML.05.01'!$Q$11:$Q$200+0),1))&gt;0))=0,"OK",$G267&amp;": "&amp;$H267&amp;" ("&amp;SUMPRODUCT((TRIM(SUBSTITUTE('AML.05.01'!$Q$11:$Q$200&amp;"",CHAR(160),""))&lt;&gt;"")*((ISERROR('AML.05.01'!$Q$11:$Q$200+0)+IFERROR(INT('AML.05.01'!$Q$11:$Q$200+0)&lt;&gt;('AML.05.01'!$Q$11:$Q$200+0),1))&gt;0))&amp;" rows)")</f>
        <v>OK</v>
      </c>
      <c r="J267" s="150" t="str" cm="1">
        <f t="array" ref="J267">IF(
    _xlfn.TEXTJOIN(CHAR(10), TRUE,
        IF(
            _xlfn._xlws.FILTER($I$2:$I$917, ($B$2:$B$917=B267)*($C$2:$C$917=C267))&lt;&gt;"OK",
            _xlfn._xlws.FILTER($I$2:$I$917, ($B$2:$B$917=B267)*($C$2:$C$917=C267)),
            ""
        )
    )="",
    "OK",
    _xlfn.TEXTJOIN(CHAR(10), TRUE,
        IF(
            _xlfn._xlws.FILTER($I$2:$I$917, ($B$2:$B$917=B267)*($C$2:$C$917=C267))&lt;&gt;"OK",
            _xlfn._xlws.FILTER($I$2:$I$917, ($B$2:$B$917=B267)*($C$2:$C$917=C267)),
            ""
        )
    )
)</f>
        <v>OK</v>
      </c>
      <c r="K267" s="150" t="s">
        <v>1547</v>
      </c>
    </row>
    <row r="268" spans="1:11">
      <c r="A268" s="152" t="str">
        <f>"AMLA_VR_" &amp; B268 &amp; "_" &amp; C268 &amp; "_" &amp; TEXT(COUNTIFS($B$2:B268, B268, $C$2:C268, C268), "00")</f>
        <v>AMLA_VR_AML.05.01_C0170_01</v>
      </c>
      <c r="B268" s="150" t="s">
        <v>343</v>
      </c>
      <c r="C268" s="150" t="s">
        <v>124</v>
      </c>
      <c r="D268" s="150" t="s">
        <v>1585</v>
      </c>
      <c r="E268" s="153" t="str" cm="1">
        <f t="array" aca="1" ref="E268" ca="1">IF(C268="", INDIRECT("'"&amp;B268&amp;"'!B3"), INDEX(INDIRECT("'"&amp;B268&amp;"'!5:5"), COLUMN(INDIRECT("'"&amp;B268&amp;"'!"&amp;D268))))</f>
        <v>Number of subsidiaries by country</v>
      </c>
      <c r="F268" s="150" t="s">
        <v>1544</v>
      </c>
      <c r="G268" s="150" t="s">
        <v>1545</v>
      </c>
      <c r="H268" s="151" t="s">
        <v>1628</v>
      </c>
      <c r="I268" s="150" t="str" cm="1">
        <f t="array" ref="I268">IF(SUMPRODUCT((TRIM(SUBSTITUTE('AML.05.01'!$R$11:R209,CHAR(160),""))&lt;&gt;"") * (IFERROR(VALUE(TRIM(SUBSTITUTE('AML.05.01'!$R$11:R209,CHAR(160),""))),0)&lt;0))=0, "OK", "there are (" &amp; SUMPRODUCT((TRIM(SUBSTITUTE('AML.05.01'!$R$11:R209,CHAR(160),""))&lt;&gt;"") * (IFERROR(VALUE(TRIM(SUBSTITUTE('AML.05.01'!$R$11:R209,CHAR(160),""))),0)&lt;0)) &amp; ") rows with " &amp; $G268 &amp; "(s) as " &amp; $H268)</f>
        <v>OK</v>
      </c>
      <c r="J268" s="150" t="str" cm="1">
        <f t="array" ref="J268">IF(
    _xlfn.TEXTJOIN(CHAR(10), TRUE,
        IF(
            _xlfn._xlws.FILTER($I$2:$I$917, ($B$2:$B$917=B268)*($C$2:$C$917=C268))&lt;&gt;"OK",
            _xlfn._xlws.FILTER($I$2:$I$917, ($B$2:$B$917=B268)*($C$2:$C$917=C268)),
            ""
        )
    )="",
    "OK",
    _xlfn.TEXTJOIN(CHAR(10), TRUE,
        IF(
            _xlfn._xlws.FILTER($I$2:$I$917, ($B$2:$B$917=B268)*($C$2:$C$917=C268))&lt;&gt;"OK",
            _xlfn._xlws.FILTER($I$2:$I$917, ($B$2:$B$917=B268)*($C$2:$C$917=C268)),
            ""
        )
    )
)</f>
        <v>OK</v>
      </c>
      <c r="K268" s="150" t="s">
        <v>1547</v>
      </c>
    </row>
    <row r="269" spans="1:11">
      <c r="A269" s="152" t="str">
        <f>"AMLA_VR_" &amp; B269 &amp; "_" &amp; C269 &amp; "_" &amp; TEXT(COUNTIFS($B$2:B269, B269, $C$2:C269, C269), "00")</f>
        <v>AMLA_VR_AML.05.01_C0170_02</v>
      </c>
      <c r="B269" s="150" t="s">
        <v>343</v>
      </c>
      <c r="C269" s="150" t="s">
        <v>124</v>
      </c>
      <c r="D269" s="150" t="s">
        <v>1669</v>
      </c>
      <c r="E269" s="153" t="str" cm="1">
        <f t="array" aca="1" ref="E269" ca="1">IF(C269="", INDIRECT("'"&amp;B269&amp;"'!B3"), INDEX(INDIRECT("'"&amp;B269&amp;"'!5:5"), COLUMN(INDIRECT("'"&amp;B269&amp;"'!"&amp;D269))))</f>
        <v>Number of subsidiaries by country</v>
      </c>
      <c r="F269" s="150" t="s">
        <v>1548</v>
      </c>
      <c r="G269" s="150" t="s">
        <v>1545</v>
      </c>
      <c r="H269" s="151" t="s">
        <v>1549</v>
      </c>
      <c r="I269" s="150" t="str" cm="1">
        <f t="array" ref="I269">IF(SUMPRODUCT((TRIM(SUBSTITUTE('AML.05.01'!$R$11:$R$200&amp;"",CHAR(160),""))&lt;&gt;"")*((ISERROR('AML.05.01'!$R$11:$R$200+0)+IFERROR(INT('AML.05.01'!$R$11:$R$200+0)&lt;&gt;('AML.05.01'!$R$11:$R$200+0),1))&gt;0))=0,"OK",$G269&amp;": "&amp;$H269&amp;" ("&amp;SUMPRODUCT((TRIM(SUBSTITUTE('AML.05.01'!$R$11:$R$200&amp;"",CHAR(160),""))&lt;&gt;"")*((ISERROR('AML.05.01'!$R$11:$R$200+0)+IFERROR(INT('AML.05.01'!$R$11:$R$200+0)&lt;&gt;('AML.05.01'!$R$11:$R$200+0),1))&gt;0))&amp;" rows)")</f>
        <v>OK</v>
      </c>
      <c r="J269" s="150" t="str" cm="1">
        <f t="array" ref="J269">IF(
    _xlfn.TEXTJOIN(CHAR(10), TRUE,
        IF(
            _xlfn._xlws.FILTER($I$2:$I$917, ($B$2:$B$917=B269)*($C$2:$C$917=C269))&lt;&gt;"OK",
            _xlfn._xlws.FILTER($I$2:$I$917, ($B$2:$B$917=B269)*($C$2:$C$917=C269)),
            ""
        )
    )="",
    "OK",
    _xlfn.TEXTJOIN(CHAR(10), TRUE,
        IF(
            _xlfn._xlws.FILTER($I$2:$I$917, ($B$2:$B$917=B269)*($C$2:$C$917=C269))&lt;&gt;"OK",
            _xlfn._xlws.FILTER($I$2:$I$917, ($B$2:$B$917=B269)*($C$2:$C$917=C269)),
            ""
        )
    )
)</f>
        <v>OK</v>
      </c>
      <c r="K269" s="150" t="s">
        <v>1547</v>
      </c>
    </row>
    <row r="270" spans="1:11">
      <c r="A270" s="152" t="str">
        <f>"AMLA_VR_" &amp; B270 &amp; "_" &amp; C270 &amp; "_" &amp; TEXT(COUNTIFS($B$2:B270, B270, $C$2:C270, C270), "00")</f>
        <v>AMLA_VR_AML.06.01_C0010_01</v>
      </c>
      <c r="B270" s="150" t="s">
        <v>362</v>
      </c>
      <c r="C270" s="150" t="s">
        <v>108</v>
      </c>
      <c r="D270" s="150" t="s">
        <v>1556</v>
      </c>
      <c r="E270" s="153" t="str" cm="1">
        <f t="array" aca="1" ref="E270" ca="1">IF(C270="", INDIRECT("'"&amp;B270&amp;"'!B3"), INDEX(INDIRECT("'"&amp;B270&amp;"'!5:5"), COLUMN(INDIRECT("'"&amp;B270&amp;"'!"&amp;D270))))</f>
        <v>Country</v>
      </c>
      <c r="F270" s="150" t="s">
        <v>1544</v>
      </c>
      <c r="G270" s="150" t="s">
        <v>1545</v>
      </c>
      <c r="H270" s="151" t="s">
        <v>1655</v>
      </c>
      <c r="I270" s="150" t="str">
        <f>IF(SUMPRODUCT((TRIM(SUBSTITUTE('AML.06.01'!$B$11:B209,CHAR(160),""))&lt;&gt;"") * (TRIM(SUBSTITUTE('AML.06.01'!$B$11:B209,CHAR(160),""))=""))=0, "OK", "there are (" &amp; SUMPRODUCT((TRIM(SUBSTITUTE('AML.06.01'!$B$11:B209,CHAR(160),""))&lt;&gt;"") * (TRIM(SUBSTITUTE('AML.06.01'!$B$11:B209,CHAR(160),""))="")) &amp; ") rows with " &amp; $G270 &amp; "(s) as " &amp; $H270)</f>
        <v>OK</v>
      </c>
      <c r="J270" s="150" t="str" cm="1">
        <f t="array" ref="J270">IF(
    _xlfn.TEXTJOIN(CHAR(10), TRUE,
        IF(
            _xlfn._xlws.FILTER($I$2:$I$917, ($B$2:$B$917=B270)*($C$2:$C$917=C270))&lt;&gt;"OK",
            _xlfn._xlws.FILTER($I$2:$I$917, ($B$2:$B$917=B270)*($C$2:$C$917=C270)),
            ""
        )
    )="",
    "OK",
    _xlfn.TEXTJOIN(CHAR(10), TRUE,
        IF(
            _xlfn._xlws.FILTER($I$2:$I$917, ($B$2:$B$917=B270)*($C$2:$C$917=C270))&lt;&gt;"OK",
            _xlfn._xlws.FILTER($I$2:$I$917, ($B$2:$B$917=B270)*($C$2:$C$917=C270)),
            ""
        )
    )
)</f>
        <v>OK</v>
      </c>
      <c r="K270" s="150" t="s">
        <v>1547</v>
      </c>
    </row>
    <row r="271" spans="1:11">
      <c r="A271" s="152" t="str">
        <f>"AMLA_VR_" &amp; B271 &amp; "_" &amp; C271 &amp; "_" &amp; TEXT(COUNTIFS($B$2:B271, B271, $C$2:C271, C271), "00")</f>
        <v>AMLA_VR_AML.06.01_C0010_02</v>
      </c>
      <c r="B271" s="150" t="s">
        <v>362</v>
      </c>
      <c r="C271" s="150" t="s">
        <v>108</v>
      </c>
      <c r="D271" s="150" t="s">
        <v>1556</v>
      </c>
      <c r="E271" s="153" t="str" cm="1">
        <f t="array" aca="1" ref="E271" ca="1">IF(C271="", INDIRECT("'"&amp;B271&amp;"'!B3"), INDEX(INDIRECT("'"&amp;B271&amp;"'!5:5"), COLUMN(INDIRECT("'"&amp;B271&amp;"'!"&amp;D271))))</f>
        <v>Country</v>
      </c>
      <c r="F271" s="150" t="s">
        <v>1544</v>
      </c>
      <c r="G271" s="150" t="s">
        <v>1545</v>
      </c>
      <c r="H271" s="151" t="s">
        <v>1656</v>
      </c>
      <c r="I271" s="150" t="str">
        <f>IF(SUMPRODUCT(('AML.06.01'!$B$11:B209&lt;&gt;"") * (COUNTIF('AML.06.01'!$B$11:B209, 'AML.06.01'!$B$11:B209)&gt;1))=0, "OK", "there are (" &amp; SUMPRODUCT(('AML.06.01'!$B$11:B209&lt;&gt;"") * (COUNTIF('AML.06.01'!$B$11:B209, 'AML.06.01'!$B$11:B209)&gt;1)) &amp; ") rows with " &amp; $G271 &amp; "(s) as " &amp; $H271)</f>
        <v>OK</v>
      </c>
      <c r="J271" s="150" t="str" cm="1">
        <f t="array" ref="J271">IF(
    _xlfn.TEXTJOIN(CHAR(10), TRUE,
        IF(
            _xlfn._xlws.FILTER($I$2:$I$917, ($B$2:$B$917=B271)*($C$2:$C$917=C271))&lt;&gt;"OK",
            _xlfn._xlws.FILTER($I$2:$I$917, ($B$2:$B$917=B271)*($C$2:$C$917=C271)),
            ""
        )
    )="",
    "OK",
    _xlfn.TEXTJOIN(CHAR(10), TRUE,
        IF(
            _xlfn._xlws.FILTER($I$2:$I$917, ($B$2:$B$917=B271)*($C$2:$C$917=C271))&lt;&gt;"OK",
            _xlfn._xlws.FILTER($I$2:$I$917, ($B$2:$B$917=B271)*($C$2:$C$917=C271)),
            ""
        )
    )
)</f>
        <v>OK</v>
      </c>
      <c r="K271" s="150" t="s">
        <v>1547</v>
      </c>
    </row>
    <row r="272" spans="1:11">
      <c r="A272" s="152" t="str">
        <f>"AMLA_VR_" &amp; B272 &amp; "_" &amp; C272 &amp; "_" &amp; TEXT(COUNTIFS($B$2:B272, B272, $C$2:C272, C272), "00")</f>
        <v>AMLA_VR_AML.06.01_C0010_03</v>
      </c>
      <c r="B272" s="150" t="s">
        <v>362</v>
      </c>
      <c r="C272" s="150" t="s">
        <v>108</v>
      </c>
      <c r="D272" s="150" t="s">
        <v>1657</v>
      </c>
      <c r="E272" s="153" t="str" cm="1">
        <f t="array" aca="1" ref="E272" ca="1">IF(C272="", INDIRECT("'"&amp;B272&amp;"'!B3"), INDEX(INDIRECT("'"&amp;B272&amp;"'!5:5"), COLUMN(INDIRECT("'"&amp;B272&amp;"'!"&amp;D272))))</f>
        <v>Country</v>
      </c>
      <c r="F272" s="150" t="s">
        <v>1548</v>
      </c>
      <c r="G272" s="150" t="s">
        <v>1545</v>
      </c>
      <c r="H272" s="151" t="s">
        <v>1555</v>
      </c>
      <c r="I272" s="150" t="str">
        <f>IF(SUMPRODUCT((TRIM(SUBSTITUTE('AML.06.01'!$B$11:$B$200&amp;"",CHAR(160),""))&lt;&gt;"")*(ISNA(MATCH('AML.06.01'!$B$11:$B$200,LIST_AMLA_00005,0))))=0,"OK",$G272&amp;": "&amp;$H272&amp;" ("&amp;SUMPRODUCT((TRIM(SUBSTITUTE('AML.06.01'!$B$11:$B$200&amp;"",CHAR(160),""))&lt;&gt;"")*(ISNA(MATCH('AML.06.01'!$B$11:$B$200,LIST_AMLA_00005,0))))&amp;" rows)")</f>
        <v>OK</v>
      </c>
      <c r="J272" s="150" t="str" cm="1">
        <f t="array" ref="J272">IF(
    _xlfn.TEXTJOIN(CHAR(10), TRUE,
        IF(
            _xlfn._xlws.FILTER($I$2:$I$917, ($B$2:$B$917=B272)*($C$2:$C$917=C272))&lt;&gt;"OK",
            _xlfn._xlws.FILTER($I$2:$I$917, ($B$2:$B$917=B272)*($C$2:$C$917=C272)),
            ""
        )
    )="",
    "OK",
    _xlfn.TEXTJOIN(CHAR(10), TRUE,
        IF(
            _xlfn._xlws.FILTER($I$2:$I$917, ($B$2:$B$917=B272)*($C$2:$C$917=C272))&lt;&gt;"OK",
            _xlfn._xlws.FILTER($I$2:$I$917, ($B$2:$B$917=B272)*($C$2:$C$917=C272)),
            ""
        )
    )
)</f>
        <v>OK</v>
      </c>
      <c r="K272" s="150" t="s">
        <v>1547</v>
      </c>
    </row>
    <row r="273" spans="1:11">
      <c r="A273" s="152" t="str">
        <f>"AMLA_VR_" &amp; B273 &amp; "_" &amp; C273 &amp; "_" &amp; TEXT(COUNTIFS($B$2:B273, B273, $C$2:C273, C273), "00")</f>
        <v>AMLA_VR_AML.06.01_C0020_01</v>
      </c>
      <c r="B273" s="150" t="s">
        <v>362</v>
      </c>
      <c r="C273" s="150" t="s">
        <v>109</v>
      </c>
      <c r="D273" s="150" t="s">
        <v>1543</v>
      </c>
      <c r="E273" s="153" t="str" cm="1">
        <f t="array" aca="1" ref="E273" ca="1">IF(C273="", INDIRECT("'"&amp;B273&amp;"'!B3"), INDEX(INDIRECT("'"&amp;B273&amp;"'!5:5"), COLUMN(INDIRECT("'"&amp;B273&amp;"'!"&amp;D273))))</f>
        <v>Number of agents by country</v>
      </c>
      <c r="F273" s="150" t="s">
        <v>1544</v>
      </c>
      <c r="G273" s="150" t="s">
        <v>1545</v>
      </c>
      <c r="H273" s="151" t="s">
        <v>1546</v>
      </c>
      <c r="I273" s="150" t="str" cm="1">
        <f t="array" ref="I273">IF(
  SUMPRODUCT(
    (TRIM(SUBSTITUTE('AML.06.01'!$C$11:$C$283&amp;"",CHAR(160),""))&lt;&gt;"") *
    (IFERROR(VALUE(TRIM(SUBSTITUTE('AML.06.01'!$C$11:$C$283&amp;"",CHAR(160),""))),0)&lt;0)
  )=0,
  "OK",
  "there are (" &amp;
  SUMPRODUCT(
    (TRIM(SUBSTITUTE('AML.06.01'!$C$11:$C$283&amp;"",CHAR(160),""))&lt;&gt;"") *
    (IFERROR(VALUE(TRIM(SUBSTITUTE('AML.06.01'!$C$11:$C$283&amp;"",CHAR(160),""))),0)&lt;0)
  ) &amp;
  ") rows with " &amp; $G273 &amp; "(s) as " &amp; $H273
)</f>
        <v>OK</v>
      </c>
      <c r="J273" s="150" t="str" cm="1">
        <f t="array" ref="J273">IF(
    _xlfn.TEXTJOIN(CHAR(10), TRUE,
        IF(
            _xlfn._xlws.FILTER($I$2:$I$917, ($B$2:$B$917=B273)*($C$2:$C$917=C273))&lt;&gt;"OK",
            _xlfn._xlws.FILTER($I$2:$I$917, ($B$2:$B$917=B273)*($C$2:$C$917=C273)),
            ""
        )
    )="",
    "OK",
    _xlfn.TEXTJOIN(CHAR(10), TRUE,
        IF(
            _xlfn._xlws.FILTER($I$2:$I$917, ($B$2:$B$917=B273)*($C$2:$C$917=C273))&lt;&gt;"OK",
            _xlfn._xlws.FILTER($I$2:$I$917, ($B$2:$B$917=B273)*($C$2:$C$917=C273)),
            ""
        )
    )
)</f>
        <v>OK</v>
      </c>
      <c r="K273" s="150" t="s">
        <v>1547</v>
      </c>
    </row>
    <row r="274" spans="1:11">
      <c r="A274" s="152" t="str">
        <f>"AMLA_VR_" &amp; B274 &amp; "_" &amp; C274 &amp; "_" &amp; TEXT(COUNTIFS($B$2:B274, B274, $C$2:C274, C274), "00")</f>
        <v>AMLA_VR_AML.06.01_C0020_02</v>
      </c>
      <c r="B274" s="150" t="s">
        <v>362</v>
      </c>
      <c r="C274" s="150" t="s">
        <v>109</v>
      </c>
      <c r="D274" s="150" t="s">
        <v>1658</v>
      </c>
      <c r="E274" s="153" t="str" cm="1">
        <f t="array" aca="1" ref="E274" ca="1">IF(C274="", INDIRECT("'"&amp;B274&amp;"'!B3"), INDEX(INDIRECT("'"&amp;B274&amp;"'!5:5"), COLUMN(INDIRECT("'"&amp;B274&amp;"'!"&amp;D274))))</f>
        <v>Number of agents by country</v>
      </c>
      <c r="F274" s="150" t="s">
        <v>1548</v>
      </c>
      <c r="G274" s="150" t="s">
        <v>1545</v>
      </c>
      <c r="H274" s="151" t="s">
        <v>1549</v>
      </c>
      <c r="I274" s="150" t="str" cm="1">
        <f t="array" ref="I274">IF(
  SUMPRODUCT(
    (TRIM(SUBSTITUTE('AML.06.01'!$C$11:$C$200&amp;"",CHAR(160),""))&lt;&gt;"") *
    (
      ISERROR('AML.06.01'!$C$11:$C$200+0) +
      (IFERROR(INT('AML.06.01'!$C$11:$C$200+0),0)&lt;&gt;('AML.06.01'!$C$11:$C$200+0))
    &gt;0
    )
  )=0,
  "OK",
  $G274&amp;": "&amp;$H274&amp;" ("&amp;
  SUMPRODUCT(
    (TRIM(SUBSTITUTE('AML.06.01'!$C$11:$C$200&amp;"",CHAR(160),""))&lt;&gt;"") *
    (
      ISERROR('AML.06.01'!$C$11:$C$200+0) +
      (IFERROR(INT('AML.06.01'!$C$11:$C$200+0),0)&lt;&gt;('AML.06.01'!$C$11:$C$200+0))
    &gt;0
    )
  )&amp;" rows)"
)</f>
        <v>OK</v>
      </c>
      <c r="J274" s="150" t="str" cm="1">
        <f t="array" ref="J274">IF(
    _xlfn.TEXTJOIN(CHAR(10), TRUE,
        IF(
            _xlfn._xlws.FILTER($I$2:$I$917, ($B$2:$B$917=B274)*($C$2:$C$917=C274))&lt;&gt;"OK",
            _xlfn._xlws.FILTER($I$2:$I$917, ($B$2:$B$917=B274)*($C$2:$C$917=C274)),
            ""
        )
    )="",
    "OK",
    _xlfn.TEXTJOIN(CHAR(10), TRUE,
        IF(
            _xlfn._xlws.FILTER($I$2:$I$917, ($B$2:$B$917=B274)*($C$2:$C$917=C274))&lt;&gt;"OK",
            _xlfn._xlws.FILTER($I$2:$I$917, ($B$2:$B$917=B274)*($C$2:$C$917=C274)),
            ""
        )
    )
)</f>
        <v>OK</v>
      </c>
      <c r="K274" s="150" t="s">
        <v>1547</v>
      </c>
    </row>
    <row r="275" spans="1:11">
      <c r="A275" s="152" t="str">
        <f>"AMLA_VR_" &amp; B275 &amp; "_" &amp; C275 &amp; "_" &amp; TEXT(COUNTIFS($B$2:B275, B275, $C$2:C275, C275), "00")</f>
        <v>AMLA_VR_AML.06.01_C0030_01</v>
      </c>
      <c r="B275" s="150" t="s">
        <v>362</v>
      </c>
      <c r="C275" s="150" t="s">
        <v>110</v>
      </c>
      <c r="D275" s="150" t="s">
        <v>1560</v>
      </c>
      <c r="E275" s="153" t="str" cm="1">
        <f t="array" aca="1" ref="E275" ca="1">IF(C275="", INDIRECT("'"&amp;B275&amp;"'!B3"), INDEX(INDIRECT("'"&amp;B275&amp;"'!5:5"), COLUMN(INDIRECT("'"&amp;B275&amp;"'!"&amp;D275))))</f>
        <v>Number of distributors by country</v>
      </c>
      <c r="F275" s="150" t="s">
        <v>1544</v>
      </c>
      <c r="G275" s="150" t="s">
        <v>1545</v>
      </c>
      <c r="H275" s="151" t="s">
        <v>1616</v>
      </c>
      <c r="I275" s="150" t="str" cm="1">
        <f t="array" ref="I275">IF(
  SUMPRODUCT(
    (TRIM(SUBSTITUTE('AML.06.01'!$D$11:$D$283&amp;"",CHAR(160),""))&lt;&gt;"") *
    (IFERROR(VALUE(TRIM(SUBSTITUTE('AML.06.01'!$D$11:$D$283&amp;"",CHAR(160),""))),0)&lt;0)
  )=0,
  "OK",
  "there are (" &amp;
  SUMPRODUCT(
    (TRIM(SUBSTITUTE('AML.06.01'!$D$11:$D$283&amp;"",CHAR(160),""))&lt;&gt;"") *
    (IFERROR(VALUE(TRIM(SUBSTITUTE('AML.06.01'!$D$11:$D$283&amp;"",CHAR(160),""))),0)&lt;0)
  ) &amp;
  ") rows with " &amp; $G275 &amp; "(s) as " &amp; $H275
)</f>
        <v>OK</v>
      </c>
      <c r="J275" s="150" t="str" cm="1">
        <f t="array" ref="J275">IF(
    _xlfn.TEXTJOIN(CHAR(10), TRUE,
        IF(
            _xlfn._xlws.FILTER($I$2:$I$917, ($B$2:$B$917=B275)*($C$2:$C$917=C275))&lt;&gt;"OK",
            _xlfn._xlws.FILTER($I$2:$I$917, ($B$2:$B$917=B275)*($C$2:$C$917=C275)),
            ""
        )
    )="",
    "OK",
    _xlfn.TEXTJOIN(CHAR(10), TRUE,
        IF(
            _xlfn._xlws.FILTER($I$2:$I$917, ($B$2:$B$917=B275)*($C$2:$C$917=C275))&lt;&gt;"OK",
            _xlfn._xlws.FILTER($I$2:$I$917, ($B$2:$B$917=B275)*($C$2:$C$917=C275)),
            ""
        )
    )
)</f>
        <v>OK</v>
      </c>
      <c r="K275" s="150" t="s">
        <v>1547</v>
      </c>
    </row>
    <row r="276" spans="1:11">
      <c r="A276" s="152" t="str">
        <f>"AMLA_VR_" &amp; B276 &amp; "_" &amp; C276 &amp; "_" &amp; TEXT(COUNTIFS($B$2:B276, B276, $C$2:C276, C276), "00")</f>
        <v>AMLA_VR_AML.06.01_C0030_02</v>
      </c>
      <c r="B276" s="150" t="s">
        <v>362</v>
      </c>
      <c r="C276" s="150" t="s">
        <v>110</v>
      </c>
      <c r="D276" s="150" t="s">
        <v>1670</v>
      </c>
      <c r="E276" s="153" t="str" cm="1">
        <f t="array" aca="1" ref="E276" ca="1">IF(C276="", INDIRECT("'"&amp;B276&amp;"'!B3"), INDEX(INDIRECT("'"&amp;B276&amp;"'!5:5"), COLUMN(INDIRECT("'"&amp;B276&amp;"'!"&amp;D276))))</f>
        <v>Number of distributors by country</v>
      </c>
      <c r="F276" s="150" t="s">
        <v>1548</v>
      </c>
      <c r="G276" s="150" t="s">
        <v>1545</v>
      </c>
      <c r="H276" s="151" t="s">
        <v>1549</v>
      </c>
      <c r="I276" s="150" t="str" cm="1">
        <f t="array" ref="I276">IF(
  SUMPRODUCT(
    (TRIM(SUBSTITUTE('AML.06.01'!$D$11:$D$200&amp;"",CHAR(160),""))&lt;&gt;"") *
    (
      ISERROR('AML.06.01'!$D$11:$D$200+0) +
      (IFERROR(INT('AML.06.01'!$D$11:$D$200+0),0)&lt;&gt;('AML.06.01'!$D$11:$D$200+0))
    &gt;0
    )
  )=0,
  "OK",
  $G276&amp;": "&amp;$H276&amp;" ("&amp;
  SUMPRODUCT(
    (TRIM(SUBSTITUTE('AML.06.01'!$D$11:$D$200&amp;"",CHAR(160),""))&lt;&gt;"") *
    (
      ISERROR('AML.06.01'!$D$11:$D$200+0) +
      (IFERROR(INT('AML.06.01'!$D$11:$D$200+0),0)&lt;&gt;('AML.06.01'!$D$11:$D$200+0))
    &gt;0
    )
  )&amp;" rows)"
)</f>
        <v>OK</v>
      </c>
      <c r="J276" s="150" t="str" cm="1">
        <f t="array" ref="J276">IF(
    _xlfn.TEXTJOIN(CHAR(10), TRUE,
        IF(
            _xlfn._xlws.FILTER($I$2:$I$917, ($B$2:$B$917=B276)*($C$2:$C$917=C276))&lt;&gt;"OK",
            _xlfn._xlws.FILTER($I$2:$I$917, ($B$2:$B$917=B276)*($C$2:$C$917=C276)),
            ""
        )
    )="",
    "OK",
    _xlfn.TEXTJOIN(CHAR(10), TRUE,
        IF(
            _xlfn._xlws.FILTER($I$2:$I$917, ($B$2:$B$917=B276)*($C$2:$C$917=C276))&lt;&gt;"OK",
            _xlfn._xlws.FILTER($I$2:$I$917, ($B$2:$B$917=B276)*($C$2:$C$917=C276)),
            ""
        )
    )
)</f>
        <v>OK</v>
      </c>
      <c r="K276" s="150" t="s">
        <v>1547</v>
      </c>
    </row>
    <row r="277" spans="1:11">
      <c r="A277" s="152" t="str">
        <f>"AMLA_VR_" &amp; B277 &amp; "_" &amp; C277 &amp; "_" &amp; TEXT(COUNTIFS($B$2:B277, B277, $C$2:C277, C277), "00")</f>
        <v>AMLA_VR_AML.06.01_C0040_01</v>
      </c>
      <c r="B277" s="150" t="s">
        <v>362</v>
      </c>
      <c r="C277" s="150" t="s">
        <v>111</v>
      </c>
      <c r="D277" s="150" t="s">
        <v>1562</v>
      </c>
      <c r="E277" s="153" t="str" cm="1">
        <f t="array" aca="1" ref="E277" ca="1">IF(C277="", INDIRECT("'"&amp;B277&amp;"'!B3"), INDEX(INDIRECT("'"&amp;B277&amp;"'!5:5"), COLUMN(INDIRECT("'"&amp;B277&amp;"'!"&amp;D277))))</f>
        <v>Gross Written Premiums through Brokers - Value</v>
      </c>
      <c r="F277" s="150" t="s">
        <v>1544</v>
      </c>
      <c r="G277" s="150" t="s">
        <v>1545</v>
      </c>
      <c r="H277" s="151" t="s">
        <v>1617</v>
      </c>
      <c r="I277" s="150" t="str" cm="1">
        <f t="array" ref="I277">IF(
  SUMPRODUCT(
    (TRIM(SUBSTITUTE('AML.06.01'!$E$11:$E$283&amp;"",CHAR(160),""))&lt;&gt;"") *
    (IFERROR(VALUE(TRIM(SUBSTITUTE('AML.06.01'!$E$11:$E$283&amp;"",CHAR(160),""))),0)&lt;0)
  )=0,
  "OK",
  "there are (" &amp;
  SUMPRODUCT(
    (TRIM(SUBSTITUTE('AML.06.01'!$E$11:$E$283&amp;"",CHAR(160),""))&lt;&gt;"") *
    (IFERROR(VALUE(TRIM(SUBSTITUTE('AML.06.01'!$E$11:$E$283&amp;"",CHAR(160),""))),0)&lt;0)
  ) &amp;
  ") rows with " &amp; $G277 &amp; "(s) as " &amp; $H277
)</f>
        <v>OK</v>
      </c>
      <c r="J277" s="150" t="str" cm="1">
        <f t="array" ref="J277">IF(
    _xlfn.TEXTJOIN(CHAR(10), TRUE,
        IF(
            _xlfn._xlws.FILTER($I$2:$I$917, ($B$2:$B$917=B277)*($C$2:$C$917=C277))&lt;&gt;"OK",
            _xlfn._xlws.FILTER($I$2:$I$917, ($B$2:$B$917=B277)*($C$2:$C$917=C277)),
            ""
        )
    )="",
    "OK",
    _xlfn.TEXTJOIN(CHAR(10), TRUE,
        IF(
            _xlfn._xlws.FILTER($I$2:$I$917, ($B$2:$B$917=B277)*($C$2:$C$917=C277))&lt;&gt;"OK",
            _xlfn._xlws.FILTER($I$2:$I$917, ($B$2:$B$917=B277)*($C$2:$C$917=C277)),
            ""
        )
    )
)</f>
        <v>OK</v>
      </c>
      <c r="K277" s="150" t="s">
        <v>1547</v>
      </c>
    </row>
    <row r="278" spans="1:11">
      <c r="A278" s="152" t="str">
        <f>"AMLA_VR_" &amp; B278 &amp; "_" &amp; C278 &amp; "_" &amp; TEXT(COUNTIFS($B$2:B278, B278, $C$2:C278, C278), "00")</f>
        <v>AMLA_VR_AML.06.01_C0040_02</v>
      </c>
      <c r="B278" s="150" t="s">
        <v>362</v>
      </c>
      <c r="C278" s="150" t="s">
        <v>111</v>
      </c>
      <c r="D278" s="150" t="s">
        <v>1660</v>
      </c>
      <c r="E278" s="153" t="str" cm="1">
        <f t="array" aca="1" ref="E278" ca="1">IF(C278="", INDIRECT("'"&amp;B278&amp;"'!B3"), INDEX(INDIRECT("'"&amp;B278&amp;"'!5:5"), COLUMN(INDIRECT("'"&amp;B278&amp;"'!"&amp;D278))))</f>
        <v>Gross Written Premiums through Brokers - Value</v>
      </c>
      <c r="F278" s="150" t="s">
        <v>1548</v>
      </c>
      <c r="G278" s="150" t="s">
        <v>1545</v>
      </c>
      <c r="H278" s="151" t="s">
        <v>1671</v>
      </c>
      <c r="I278" s="150" t="str" cm="1">
        <f t="array" ref="I278">IF(
  SUMPRODUCT(
    (TRIM(SUBSTITUTE('AML.06.01'!$E$11:$E$283&amp;"",CHAR(160),""))&lt;&gt;"") *
    ISERROR(VALUE(TRIM(SUBSTITUTE('AML.06.01'!$E$11:$E$283&amp;"",CHAR(160),""))))
  )=0,
  "OK",
  "there are (" &amp;
  SUMPRODUCT(
    (TRIM(SUBSTITUTE('AML.06.01'!$E$11:$E$283&amp;"",CHAR(160),""))&lt;&gt;"") *
    ISERROR(VALUE(TRIM(SUBSTITUTE('AML.06.01'!$E$11:$E$283&amp;"",CHAR(160),""))))
  ) &amp;
  ") rows with " &amp; $G278 &amp; "(s) as " &amp; $H278
)</f>
        <v>OK</v>
      </c>
      <c r="J278" s="150" t="str" cm="1">
        <f t="array" ref="J278">IF(
    _xlfn.TEXTJOIN(CHAR(10), TRUE,
        IF(
            _xlfn._xlws.FILTER($I$2:$I$917, ($B$2:$B$917=B278)*($C$2:$C$917=C278))&lt;&gt;"OK",
            _xlfn._xlws.FILTER($I$2:$I$917, ($B$2:$B$917=B278)*($C$2:$C$917=C278)),
            ""
        )
    )="",
    "OK",
    _xlfn.TEXTJOIN(CHAR(10), TRUE,
        IF(
            _xlfn._xlws.FILTER($I$2:$I$917, ($B$2:$B$917=B278)*($C$2:$C$917=C278))&lt;&gt;"OK",
            _xlfn._xlws.FILTER($I$2:$I$917, ($B$2:$B$917=B278)*($C$2:$C$917=C278)),
            ""
        )
    )
)</f>
        <v>OK</v>
      </c>
      <c r="K278" s="150" t="s">
        <v>1547</v>
      </c>
    </row>
    <row r="279" spans="1:11">
      <c r="A279" s="152" t="str">
        <f>"AMLA_VR_" &amp; B279 &amp; "_" &amp; C279 &amp; "_" &amp; TEXT(COUNTIFS($B$2:B279, B279, $C$2:C279, C279), "00")</f>
        <v>AMLA_VR_AML.06.01_C0050_01</v>
      </c>
      <c r="B279" s="150" t="s">
        <v>362</v>
      </c>
      <c r="C279" s="150" t="s">
        <v>112</v>
      </c>
      <c r="D279" s="150" t="s">
        <v>1563</v>
      </c>
      <c r="E279" s="153" t="str" cm="1">
        <f t="array" aca="1" ref="E279" ca="1">IF(C279="", INDIRECT("'"&amp;B279&amp;"'!B3"), INDEX(INDIRECT("'"&amp;B279&amp;"'!5:5"), COLUMN(INDIRECT("'"&amp;B279&amp;"'!"&amp;D279))))</f>
        <v>White Labelling Partners by country</v>
      </c>
      <c r="F279" s="150" t="s">
        <v>1544</v>
      </c>
      <c r="G279" s="150" t="s">
        <v>1545</v>
      </c>
      <c r="H279" s="151" t="s">
        <v>1618</v>
      </c>
      <c r="I279" s="150" t="str" cm="1">
        <f t="array" ref="I279">IF(
  SUMPRODUCT(
    (TRIM(SUBSTITUTE('AML.06.01'!$F$11:$F$283&amp;"",CHAR(160),""))&lt;&gt;"") *
    (IFERROR(VALUE(TRIM(SUBSTITUTE('AML.06.01'!$F$11:$F$283&amp;"",CHAR(160),""))),0)&lt;0)
  )=0,
  "OK",
  "there are (" &amp;
  SUMPRODUCT(
    (TRIM(SUBSTITUTE('AML.06.01'!$F$11:$F$283&amp;"",CHAR(160),""))&lt;&gt;"") *
    (IFERROR(VALUE(TRIM(SUBSTITUTE('AML.06.01'!$F$11:$F$283&amp;"",CHAR(160),""))),0)&lt;0)
  ) &amp;
  ") rows with " &amp; $G279 &amp; "(s) as " &amp; $H279
)</f>
        <v>OK</v>
      </c>
      <c r="J279" s="150" t="str" cm="1">
        <f t="array" ref="J279">IF(
    _xlfn.TEXTJOIN(CHAR(10), TRUE,
        IF(
            _xlfn._xlws.FILTER($I$2:$I$917, ($B$2:$B$917=B279)*($C$2:$C$917=C279))&lt;&gt;"OK",
            _xlfn._xlws.FILTER($I$2:$I$917, ($B$2:$B$917=B279)*($C$2:$C$917=C279)),
            ""
        )
    )="",
    "OK",
    _xlfn.TEXTJOIN(CHAR(10), TRUE,
        IF(
            _xlfn._xlws.FILTER($I$2:$I$917, ($B$2:$B$917=B279)*($C$2:$C$917=C279))&lt;&gt;"OK",
            _xlfn._xlws.FILTER($I$2:$I$917, ($B$2:$B$917=B279)*($C$2:$C$917=C279)),
            ""
        )
    )
)</f>
        <v>OK</v>
      </c>
      <c r="K279" s="150" t="s">
        <v>1547</v>
      </c>
    </row>
    <row r="280" spans="1:11">
      <c r="A280" s="152" t="str">
        <f>"AMLA_VR_" &amp; B280 &amp; "_" &amp; C280 &amp; "_" &amp; TEXT(COUNTIFS($B$2:B280, B280, $C$2:C280, C280), "00")</f>
        <v>AMLA_VR_AML.06.01_C0050_02</v>
      </c>
      <c r="B280" s="150" t="s">
        <v>362</v>
      </c>
      <c r="C280" s="150" t="s">
        <v>112</v>
      </c>
      <c r="D280" s="150" t="s">
        <v>1661</v>
      </c>
      <c r="E280" s="153" t="str" cm="1">
        <f t="array" aca="1" ref="E280" ca="1">IF(C280="", INDIRECT("'"&amp;B280&amp;"'!B3"), INDEX(INDIRECT("'"&amp;B280&amp;"'!5:5"), COLUMN(INDIRECT("'"&amp;B280&amp;"'!"&amp;D280))))</f>
        <v>White Labelling Partners by country</v>
      </c>
      <c r="F280" s="150" t="s">
        <v>1548</v>
      </c>
      <c r="G280" s="150" t="s">
        <v>1545</v>
      </c>
      <c r="H280" s="151" t="s">
        <v>1549</v>
      </c>
      <c r="I280" s="150" t="str" cm="1">
        <f t="array" ref="I280">IF(
  SUMPRODUCT(
    (TRIM(SUBSTITUTE('AML.06.01'!$F$11:$F$200&amp;"",CHAR(160),""))&lt;&gt;"") *
    (
      ISERROR('AML.06.01'!$F$11:$F$200+0) +
      (IFERROR(INT('AML.06.01'!$F$11:$F$200+0),0)&lt;&gt;('AML.06.01'!$F$11:$F$200+0))
    &gt;0
    )
  )=0,
  "OK",
  $G280&amp;": "&amp;$H280&amp;" ("&amp;
  SUMPRODUCT(
    (TRIM(SUBSTITUTE('AML.06.01'!$F$11:$F$200&amp;"",CHAR(160),""))&lt;&gt;"") *
    (
      ISERROR('AML.06.01'!$F$11:$F$200+0) +
      (IFERROR(INT('AML.06.01'!$F$11:$F$200+0),0)&lt;&gt;('AML.06.01'!$F$11:$F$200+0))
    &gt;0
    )
  )&amp;" rows)"
)</f>
        <v>OK</v>
      </c>
      <c r="J280" s="150" t="str" cm="1">
        <f t="array" ref="J280">IF(
    _xlfn.TEXTJOIN(CHAR(10), TRUE,
        IF(
            _xlfn._xlws.FILTER($I$2:$I$917, ($B$2:$B$917=B280)*($C$2:$C$917=C280))&lt;&gt;"OK",
            _xlfn._xlws.FILTER($I$2:$I$917, ($B$2:$B$917=B280)*($C$2:$C$917=C280)),
            ""
        )
    )="",
    "OK",
    _xlfn.TEXTJOIN(CHAR(10), TRUE,
        IF(
            _xlfn._xlws.FILTER($I$2:$I$917, ($B$2:$B$917=B280)*($C$2:$C$917=C280))&lt;&gt;"OK",
            _xlfn._xlws.FILTER($I$2:$I$917, ($B$2:$B$917=B280)*($C$2:$C$917=C280)),
            ""
        )
    )
)</f>
        <v>OK</v>
      </c>
      <c r="K280" s="150" t="s">
        <v>1547</v>
      </c>
    </row>
    <row r="281" spans="1:11">
      <c r="A281" s="152" t="str">
        <f>"AMLA_VR_" &amp; B281 &amp; "_" &amp; C281 &amp; "_" &amp; TEXT(COUNTIFS($B$2:B281, B281, $C$2:C281, C281), "00")</f>
        <v>AMLA_VR_AML.07.01_C0010_01</v>
      </c>
      <c r="B281" s="150" t="s">
        <v>372</v>
      </c>
      <c r="C281" s="150" t="s">
        <v>108</v>
      </c>
      <c r="D281" s="150" t="s">
        <v>1556</v>
      </c>
      <c r="E281" s="153" t="str" cm="1">
        <f t="array" aca="1" ref="E281" ca="1">IF(C281="", INDIRECT("'"&amp;B281&amp;"'!B3"), INDEX(INDIRECT("'"&amp;B281&amp;"'!5:5"), COLUMN(INDIRECT("'"&amp;B281&amp;"'!"&amp;D281))))</f>
        <v>Last AML/CFT Compliance Check</v>
      </c>
      <c r="F281" s="150" t="s">
        <v>1544</v>
      </c>
      <c r="G281" s="150" t="s">
        <v>1545</v>
      </c>
      <c r="H281" s="151" t="s">
        <v>1672</v>
      </c>
      <c r="I281" s="150" t="str">
        <f>IF('AML.07.01'!$B$11&gt;DATE(2025,12,31), $G281 &amp; ": " &amp; $H281, "OK")</f>
        <v>OK</v>
      </c>
      <c r="J281" s="150" t="str" cm="1">
        <f t="array" ref="J281">IF(
    _xlfn.TEXTJOIN(CHAR(10), TRUE,
        IF(
            _xlfn._xlws.FILTER($I$2:$I$917, ($B$2:$B$917=B281)*($C$2:$C$917=C281))&lt;&gt;"OK",
            _xlfn._xlws.FILTER($I$2:$I$917, ($B$2:$B$917=B281)*($C$2:$C$917=C281)),
            ""
        )
    )="",
    "OK",
    _xlfn.TEXTJOIN(CHAR(10), TRUE,
        IF(
            _xlfn._xlws.FILTER($I$2:$I$917, ($B$2:$B$917=B281)*($C$2:$C$917=C281))&lt;&gt;"OK",
            _xlfn._xlws.FILTER($I$2:$I$917, ($B$2:$B$917=B281)*($C$2:$C$917=C281)),
            ""
        )
    )
)</f>
        <v>OK</v>
      </c>
      <c r="K281" s="150" t="s">
        <v>1547</v>
      </c>
    </row>
    <row r="282" spans="1:11">
      <c r="A282" s="152" t="str">
        <f>"AMLA_VR_" &amp; B282 &amp; "_" &amp; C282 &amp; "_" &amp; TEXT(COUNTIFS($B$2:B282, B282, $C$2:C282, C282), "00")</f>
        <v>AMLA_VR_AML.07.01_C0010_02</v>
      </c>
      <c r="B282" s="150" t="s">
        <v>372</v>
      </c>
      <c r="C282" s="150" t="s">
        <v>108</v>
      </c>
      <c r="D282" s="150" t="s">
        <v>1556</v>
      </c>
      <c r="E282" s="153" t="str" cm="1">
        <f t="array" aca="1" ref="E282" ca="1">IF(C282="", INDIRECT("'"&amp;B282&amp;"'!B3"), INDEX(INDIRECT("'"&amp;B282&amp;"'!5:5"), COLUMN(INDIRECT("'"&amp;B282&amp;"'!"&amp;D282))))</f>
        <v>Last AML/CFT Compliance Check</v>
      </c>
      <c r="F282" s="150" t="s">
        <v>1548</v>
      </c>
      <c r="G282" s="150" t="s">
        <v>1545</v>
      </c>
      <c r="H282" s="151" t="s">
        <v>1673</v>
      </c>
      <c r="I282" s="150" t="str">
        <f>IF(TRIM('AML.07.01'!$B$11&amp;"")="", "OK", IF(ISNUMBER('AML.07.01'!$B$11+0), "OK", $G282&amp;": "&amp;$H282))</f>
        <v>OK</v>
      </c>
      <c r="J282" s="150" t="str" cm="1">
        <f t="array" ref="J282">IF(
    _xlfn.TEXTJOIN(CHAR(10), TRUE,
        IF(
            _xlfn._xlws.FILTER($I$2:$I$917, ($B$2:$B$917=B282)*($C$2:$C$917=C282))&lt;&gt;"OK",
            _xlfn._xlws.FILTER($I$2:$I$917, ($B$2:$B$917=B282)*($C$2:$C$917=C282)),
            ""
        )
    )="",
    "OK",
    _xlfn.TEXTJOIN(CHAR(10), TRUE,
        IF(
            _xlfn._xlws.FILTER($I$2:$I$917, ($B$2:$B$917=B282)*($C$2:$C$917=C282))&lt;&gt;"OK",
            _xlfn._xlws.FILTER($I$2:$I$917, ($B$2:$B$917=B282)*($C$2:$C$917=C282)),
            ""
        )
    )
)</f>
        <v>OK</v>
      </c>
      <c r="K282" s="150" t="s">
        <v>1547</v>
      </c>
    </row>
    <row r="283" spans="1:11">
      <c r="A283" s="152" t="str">
        <f>"AMLA_VR_" &amp; B283 &amp; "_" &amp; C283 &amp; "_" &amp; TEXT(COUNTIFS($B$2:B283, B283, $C$2:C283, C283), "00")</f>
        <v>AMLA_VR_AML.07.01_C0020_01</v>
      </c>
      <c r="B283" s="150" t="s">
        <v>372</v>
      </c>
      <c r="C283" s="150" t="s">
        <v>109</v>
      </c>
      <c r="D283" s="150" t="s">
        <v>1543</v>
      </c>
      <c r="E283" s="153" t="str" cm="1">
        <f t="array" aca="1" ref="E283" ca="1">IF(C283="", INDIRECT("'"&amp;B283&amp;"'!B3"), INDEX(INDIRECT("'"&amp;B283&amp;"'!5:5"), COLUMN(INDIRECT("'"&amp;B283&amp;"'!"&amp;D283))))</f>
        <v>Dedicated AML/CFT Staff (FTE)</v>
      </c>
      <c r="F283" s="150" t="s">
        <v>1544</v>
      </c>
      <c r="G283" s="150" t="s">
        <v>1545</v>
      </c>
      <c r="H283" s="151" t="s">
        <v>1546</v>
      </c>
      <c r="I283" s="150" t="str">
        <f>IF('AML.07.01'!$C$11&lt;0, $G283 &amp; ": " &amp; $H283, "OK")</f>
        <v>OK</v>
      </c>
      <c r="J283" s="150" t="str" cm="1">
        <f t="array" ref="J283">IF(
    _xlfn.TEXTJOIN(CHAR(10), TRUE,
        IF(
            _xlfn._xlws.FILTER($I$2:$I$917, ($B$2:$B$917=B283)*($C$2:$C$917=C283))&lt;&gt;"OK",
            _xlfn._xlws.FILTER($I$2:$I$917, ($B$2:$B$917=B283)*($C$2:$C$917=C283)),
            ""
        )
    )="",
    "OK",
    _xlfn.TEXTJOIN(CHAR(10), TRUE,
        IF(
            _xlfn._xlws.FILTER($I$2:$I$917, ($B$2:$B$917=B283)*($C$2:$C$917=C283))&lt;&gt;"OK",
            _xlfn._xlws.FILTER($I$2:$I$917, ($B$2:$B$917=B283)*($C$2:$C$917=C283)),
            ""
        )
    )
)</f>
        <v>OK</v>
      </c>
      <c r="K283" s="150" t="s">
        <v>1547</v>
      </c>
    </row>
    <row r="284" spans="1:11">
      <c r="A284" s="152" t="str">
        <f>"AMLA_VR_" &amp; B284 &amp; "_" &amp; C284 &amp; "_" &amp; TEXT(COUNTIFS($B$2:B284, B284, $C$2:C284, C284), "00")</f>
        <v>AMLA_VR_AML.07.01_C0020_02</v>
      </c>
      <c r="B284" s="150" t="s">
        <v>372</v>
      </c>
      <c r="C284" s="150" t="s">
        <v>109</v>
      </c>
      <c r="D284" s="150" t="s">
        <v>1543</v>
      </c>
      <c r="E284" s="153" t="str" cm="1">
        <f t="array" aca="1" ref="E284" ca="1">IF(C284="", INDIRECT("'"&amp;B284&amp;"'!B3"), INDEX(INDIRECT("'"&amp;B284&amp;"'!5:5"), COLUMN(INDIRECT("'"&amp;B284&amp;"'!"&amp;D284))))</f>
        <v>Dedicated AML/CFT Staff (FTE)</v>
      </c>
      <c r="F284" s="150" t="s">
        <v>1548</v>
      </c>
      <c r="G284" s="150" t="s">
        <v>1545</v>
      </c>
      <c r="H284" s="151" t="s">
        <v>1630</v>
      </c>
      <c r="I284" s="150" t="str">
        <f>IF(TRIM(SUBSTITUTE('AML.07.01'!$C$11&amp;"",CHAR(160),""))="","OK",IF(NOT(ISNUMBER('AML.07.01'!$C$11)),$G284&amp;": "&amp;$H284,"OK"))</f>
        <v>OK</v>
      </c>
      <c r="J284" s="150" t="str" cm="1">
        <f t="array" ref="J284">IF(
    _xlfn.TEXTJOIN(CHAR(10), TRUE,
        IF(
            _xlfn._xlws.FILTER($I$2:$I$917, ($B$2:$B$917=B284)*($C$2:$C$917=C284))&lt;&gt;"OK",
            _xlfn._xlws.FILTER($I$2:$I$917, ($B$2:$B$917=B284)*($C$2:$C$917=C284)),
            ""
        )
    )="",
    "OK",
    _xlfn.TEXTJOIN(CHAR(10), TRUE,
        IF(
            _xlfn._xlws.FILTER($I$2:$I$917, ($B$2:$B$917=B284)*($C$2:$C$917=C284))&lt;&gt;"OK",
            _xlfn._xlws.FILTER($I$2:$I$917, ($B$2:$B$917=B284)*($C$2:$C$917=C284)),
            ""
        )
    )
)</f>
        <v>OK</v>
      </c>
      <c r="K284" s="150" t="s">
        <v>1547</v>
      </c>
    </row>
    <row r="285" spans="1:11">
      <c r="A285" s="152" t="str">
        <f>"AMLA_VR_" &amp; B285 &amp; "_" &amp; C285 &amp; "_" &amp; TEXT(COUNTIFS($B$2:B285, B285, $C$2:C285, C285), "00")</f>
        <v>AMLA_VR_AML.07.01_C0030_01</v>
      </c>
      <c r="B285" s="150" t="s">
        <v>372</v>
      </c>
      <c r="C285" s="150" t="s">
        <v>110</v>
      </c>
      <c r="D285" s="150" t="s">
        <v>1560</v>
      </c>
      <c r="E285" s="153" t="str" cm="1">
        <f t="array" aca="1" ref="E285" ca="1">IF(C285="", INDIRECT("'"&amp;B285&amp;"'!B3"), INDEX(INDIRECT("'"&amp;B285&amp;"'!5:5"), COLUMN(INDIRECT("'"&amp;B285&amp;"'!"&amp;D285))))</f>
        <v>AML Training - Compliance Staff (%)</v>
      </c>
      <c r="F285" s="150" t="s">
        <v>1544</v>
      </c>
      <c r="G285" s="150" t="s">
        <v>1545</v>
      </c>
      <c r="H285" s="151" t="s">
        <v>1616</v>
      </c>
      <c r="I285" s="150" t="str">
        <f>IF('AML.07.01'!$D$11&lt;0, $G285 &amp; ": " &amp; $H285, "OK")</f>
        <v>OK</v>
      </c>
      <c r="J285" s="150" t="str" cm="1">
        <f t="array" ref="J285">IF(
    _xlfn.TEXTJOIN(CHAR(10), TRUE,
        IF(
            _xlfn._xlws.FILTER($I$2:$I$917, ($B$2:$B$917=B285)*($C$2:$C$917=C285))&lt;&gt;"OK",
            _xlfn._xlws.FILTER($I$2:$I$917, ($B$2:$B$917=B285)*($C$2:$C$917=C285)),
            ""
        )
    )="",
    "OK",
    _xlfn.TEXTJOIN(CHAR(10), TRUE,
        IF(
            _xlfn._xlws.FILTER($I$2:$I$917, ($B$2:$B$917=B285)*($C$2:$C$917=C285))&lt;&gt;"OK",
            _xlfn._xlws.FILTER($I$2:$I$917, ($B$2:$B$917=B285)*($C$2:$C$917=C285)),
            ""
        )
    )
)</f>
        <v>OK</v>
      </c>
      <c r="K285" s="150" t="s">
        <v>1547</v>
      </c>
    </row>
    <row r="286" spans="1:11">
      <c r="A286" s="152" t="str">
        <f>"AMLA_VR_" &amp; B286 &amp; "_" &amp; C286 &amp; "_" &amp; TEXT(COUNTIFS($B$2:B286, B286, $C$2:C286, C286), "00")</f>
        <v>AMLA_VR_AML.07.01_C0030_02</v>
      </c>
      <c r="B286" s="150" t="s">
        <v>372</v>
      </c>
      <c r="C286" s="150" t="s">
        <v>110</v>
      </c>
      <c r="D286" s="150" t="s">
        <v>1560</v>
      </c>
      <c r="E286" s="153" t="str" cm="1">
        <f t="array" aca="1" ref="E286" ca="1">IF(C286="", INDIRECT("'"&amp;B286&amp;"'!B3"), INDEX(INDIRECT("'"&amp;B286&amp;"'!5:5"), COLUMN(INDIRECT("'"&amp;B286&amp;"'!"&amp;D286))))</f>
        <v>AML Training - Compliance Staff (%)</v>
      </c>
      <c r="F286" s="150" t="s">
        <v>1544</v>
      </c>
      <c r="G286" s="150" t="s">
        <v>1545</v>
      </c>
      <c r="H286" s="151" t="s">
        <v>1635</v>
      </c>
      <c r="I286" s="150" t="str">
        <f>IF('AML.07.01'!$D$11&gt;1, $G286 &amp; ": " &amp; $H286, "OK")</f>
        <v>OK</v>
      </c>
      <c r="J286" s="150" t="str" cm="1">
        <f t="array" ref="J286">IF(
    _xlfn.TEXTJOIN(CHAR(10), TRUE,
        IF(
            _xlfn._xlws.FILTER($I$2:$I$917, ($B$2:$B$917=B286)*($C$2:$C$917=C286))&lt;&gt;"OK",
            _xlfn._xlws.FILTER($I$2:$I$917, ($B$2:$B$917=B286)*($C$2:$C$917=C286)),
            ""
        )
    )="",
    "OK",
    _xlfn.TEXTJOIN(CHAR(10), TRUE,
        IF(
            _xlfn._xlws.FILTER($I$2:$I$917, ($B$2:$B$917=B286)*($C$2:$C$917=C286))&lt;&gt;"OK",
            _xlfn._xlws.FILTER($I$2:$I$917, ($B$2:$B$917=B286)*($C$2:$C$917=C286)),
            ""
        )
    )
)</f>
        <v>OK</v>
      </c>
      <c r="K286" s="150" t="s">
        <v>1547</v>
      </c>
    </row>
    <row r="287" spans="1:11">
      <c r="A287" s="152" t="str">
        <f>"AMLA_VR_" &amp; B287 &amp; "_" &amp; C287 &amp; "_" &amp; TEXT(COUNTIFS($B$2:B287, B287, $C$2:C287, C287), "00")</f>
        <v>AMLA_VR_AML.07.01_C0030_03</v>
      </c>
      <c r="B287" s="150" t="s">
        <v>372</v>
      </c>
      <c r="C287" s="150" t="s">
        <v>110</v>
      </c>
      <c r="D287" s="150" t="s">
        <v>1560</v>
      </c>
      <c r="E287" s="153" t="str" cm="1">
        <f t="array" aca="1" ref="E287" ca="1">IF(C287="", INDIRECT("'"&amp;B287&amp;"'!B3"), INDEX(INDIRECT("'"&amp;B287&amp;"'!5:5"), COLUMN(INDIRECT("'"&amp;B287&amp;"'!"&amp;D287))))</f>
        <v>AML Training - Compliance Staff (%)</v>
      </c>
      <c r="F287" s="150" t="s">
        <v>1548</v>
      </c>
      <c r="G287" s="150" t="s">
        <v>1545</v>
      </c>
      <c r="H287" s="151" t="s">
        <v>1636</v>
      </c>
      <c r="I287" s="150" t="str">
        <f>IF(TRIM(SUBSTITUTE('AML.07.01'!$D$11&amp;"",CHAR(160),""))="","OK",IF(OR(NOT(ISNUMBER('AML.07.01'!$D$11)),'AML.07.01'!$D$11&lt;0,'AML.07.01'!$D$11&gt;1),$G287&amp;": "&amp;$H287,"OK"))</f>
        <v>OK</v>
      </c>
      <c r="J287" s="150" t="str" cm="1">
        <f t="array" ref="J287">IF(
    _xlfn.TEXTJOIN(CHAR(10), TRUE,
        IF(
            _xlfn._xlws.FILTER($I$2:$I$917, ($B$2:$B$917=B287)*($C$2:$C$917=C287))&lt;&gt;"OK",
            _xlfn._xlws.FILTER($I$2:$I$917, ($B$2:$B$917=B287)*($C$2:$C$917=C287)),
            ""
        )
    )="",
    "OK",
    _xlfn.TEXTJOIN(CHAR(10), TRUE,
        IF(
            _xlfn._xlws.FILTER($I$2:$I$917, ($B$2:$B$917=B287)*($C$2:$C$917=C287))&lt;&gt;"OK",
            _xlfn._xlws.FILTER($I$2:$I$917, ($B$2:$B$917=B287)*($C$2:$C$917=C287)),
            ""
        )
    )
)</f>
        <v>OK</v>
      </c>
      <c r="K287" s="150" t="s">
        <v>1547</v>
      </c>
    </row>
    <row r="288" spans="1:11">
      <c r="A288" s="152" t="str">
        <f>"AMLA_VR_" &amp; B288 &amp; "_" &amp; C288 &amp; "_" &amp; TEXT(COUNTIFS($B$2:B288, B288, $C$2:C288, C288), "00")</f>
        <v>AMLA_VR_AML.07.01_C0040_01</v>
      </c>
      <c r="B288" s="150" t="s">
        <v>372</v>
      </c>
      <c r="C288" s="150" t="s">
        <v>111</v>
      </c>
      <c r="D288" s="150" t="s">
        <v>1562</v>
      </c>
      <c r="E288" s="153" t="str" cm="1">
        <f t="array" aca="1" ref="E288" ca="1">IF(C288="", INDIRECT("'"&amp;B288&amp;"'!B3"), INDEX(INDIRECT("'"&amp;B288&amp;"'!5:5"), COLUMN(INDIRECT("'"&amp;B288&amp;"'!"&amp;D288))))</f>
        <v>AML Training - Non-AML/CFT Compliance Personnel</v>
      </c>
      <c r="F288" s="150" t="s">
        <v>1544</v>
      </c>
      <c r="G288" s="150" t="s">
        <v>1545</v>
      </c>
      <c r="H288" s="151" t="s">
        <v>1617</v>
      </c>
      <c r="I288" s="150" t="str">
        <f>IF('AML.07.01'!$E$11&lt;0, $G288 &amp; ": " &amp; $H288, "OK")</f>
        <v>OK</v>
      </c>
      <c r="J288" s="150" t="str" cm="1">
        <f t="array" ref="J288">IF(
    _xlfn.TEXTJOIN(CHAR(10), TRUE,
        IF(
            _xlfn._xlws.FILTER($I$2:$I$917, ($B$2:$B$917=B288)*($C$2:$C$917=C288))&lt;&gt;"OK",
            _xlfn._xlws.FILTER($I$2:$I$917, ($B$2:$B$917=B288)*($C$2:$C$917=C288)),
            ""
        )
    )="",
    "OK",
    _xlfn.TEXTJOIN(CHAR(10), TRUE,
        IF(
            _xlfn._xlws.FILTER($I$2:$I$917, ($B$2:$B$917=B288)*($C$2:$C$917=C288))&lt;&gt;"OK",
            _xlfn._xlws.FILTER($I$2:$I$917, ($B$2:$B$917=B288)*($C$2:$C$917=C288)),
            ""
        )
    )
)</f>
        <v>OK</v>
      </c>
      <c r="K288" s="150" t="s">
        <v>1547</v>
      </c>
    </row>
    <row r="289" spans="1:11">
      <c r="A289" s="152" t="str">
        <f>"AMLA_VR_" &amp; B289 &amp; "_" &amp; C289 &amp; "_" &amp; TEXT(COUNTIFS($B$2:B289, B289, $C$2:C289, C289), "00")</f>
        <v>AMLA_VR_AML.07.01_C0040_02</v>
      </c>
      <c r="B289" s="150" t="s">
        <v>372</v>
      </c>
      <c r="C289" s="150" t="s">
        <v>111</v>
      </c>
      <c r="D289" s="150" t="s">
        <v>1562</v>
      </c>
      <c r="E289" s="153" t="str" cm="1">
        <f t="array" aca="1" ref="E289" ca="1">IF(C289="", INDIRECT("'"&amp;B289&amp;"'!B3"), INDEX(INDIRECT("'"&amp;B289&amp;"'!5:5"), COLUMN(INDIRECT("'"&amp;B289&amp;"'!"&amp;D289))))</f>
        <v>AML Training - Non-AML/CFT Compliance Personnel</v>
      </c>
      <c r="F289" s="150" t="s">
        <v>1544</v>
      </c>
      <c r="G289" s="150" t="s">
        <v>1545</v>
      </c>
      <c r="H289" s="151" t="s">
        <v>1674</v>
      </c>
      <c r="I289" s="150" t="str">
        <f>IF('AML.07.01'!$E$11&gt;1, $G289 &amp; ": " &amp; $H289, "OK")</f>
        <v>OK</v>
      </c>
      <c r="J289" s="150" t="str" cm="1">
        <f t="array" ref="J289">IF(
    _xlfn.TEXTJOIN(CHAR(10), TRUE,
        IF(
            _xlfn._xlws.FILTER($I$2:$I$917, ($B$2:$B$917=B289)*($C$2:$C$917=C289))&lt;&gt;"OK",
            _xlfn._xlws.FILTER($I$2:$I$917, ($B$2:$B$917=B289)*($C$2:$C$917=C289)),
            ""
        )
    )="",
    "OK",
    _xlfn.TEXTJOIN(CHAR(10), TRUE,
        IF(
            _xlfn._xlws.FILTER($I$2:$I$917, ($B$2:$B$917=B289)*($C$2:$C$917=C289))&lt;&gt;"OK",
            _xlfn._xlws.FILTER($I$2:$I$917, ($B$2:$B$917=B289)*($C$2:$C$917=C289)),
            ""
        )
    )
)</f>
        <v>OK</v>
      </c>
      <c r="K289" s="150" t="s">
        <v>1547</v>
      </c>
    </row>
    <row r="290" spans="1:11">
      <c r="A290" s="152" t="str">
        <f>"AMLA_VR_" &amp; B290 &amp; "_" &amp; C290 &amp; "_" &amp; TEXT(COUNTIFS($B$2:B290, B290, $C$2:C290, C290), "00")</f>
        <v>AMLA_VR_AML.07.01_C0040_03</v>
      </c>
      <c r="B290" s="150" t="s">
        <v>372</v>
      </c>
      <c r="C290" s="150" t="s">
        <v>111</v>
      </c>
      <c r="D290" s="150" t="s">
        <v>1562</v>
      </c>
      <c r="E290" s="153" t="str" cm="1">
        <f t="array" aca="1" ref="E290" ca="1">IF(C290="", INDIRECT("'"&amp;B290&amp;"'!B3"), INDEX(INDIRECT("'"&amp;B290&amp;"'!5:5"), COLUMN(INDIRECT("'"&amp;B290&amp;"'!"&amp;D290))))</f>
        <v>AML Training - Non-AML/CFT Compliance Personnel</v>
      </c>
      <c r="F290" s="150" t="s">
        <v>1548</v>
      </c>
      <c r="G290" s="150" t="s">
        <v>1545</v>
      </c>
      <c r="H290" s="151" t="s">
        <v>1636</v>
      </c>
      <c r="I290" s="150" t="str">
        <f>IF(TRIM(SUBSTITUTE('AML.07.01'!$E$11&amp;"",CHAR(160),""))="","OK",IF(OR(NOT(ISNUMBER('AML.07.01'!$E$11)),'AML.07.01'!$E$11&lt;0,'AML.07.01'!$E$11&gt;1),$G290&amp;": "&amp;$H290,"OK"))</f>
        <v>OK</v>
      </c>
      <c r="J290" s="150" t="str" cm="1">
        <f t="array" ref="J290">IF(
    _xlfn.TEXTJOIN(CHAR(10), TRUE,
        IF(
            _xlfn._xlws.FILTER($I$2:$I$917, ($B$2:$B$917=B290)*($C$2:$C$917=C290))&lt;&gt;"OK",
            _xlfn._xlws.FILTER($I$2:$I$917, ($B$2:$B$917=B290)*($C$2:$C$917=C290)),
            ""
        )
    )="",
    "OK",
    _xlfn.TEXTJOIN(CHAR(10), TRUE,
        IF(
            _xlfn._xlws.FILTER($I$2:$I$917, ($B$2:$B$917=B290)*($C$2:$C$917=C290))&lt;&gt;"OK",
            _xlfn._xlws.FILTER($I$2:$I$917, ($B$2:$B$917=B290)*($C$2:$C$917=C290)),
            ""
        )
    )
)</f>
        <v>OK</v>
      </c>
      <c r="K290" s="150" t="s">
        <v>1547</v>
      </c>
    </row>
    <row r="291" spans="1:11">
      <c r="A291" s="152" t="str">
        <f>"AMLA_VR_" &amp; B291 &amp; "_" &amp; C291 &amp; "_" &amp; TEXT(COUNTIFS($B$2:B291, B291, $C$2:C291, C291), "00")</f>
        <v>AMLA_VR_AML.07.01_C0050_01</v>
      </c>
      <c r="B291" s="150" t="s">
        <v>372</v>
      </c>
      <c r="C291" s="150" t="s">
        <v>112</v>
      </c>
      <c r="D291" s="150" t="s">
        <v>1563</v>
      </c>
      <c r="E291" s="153" t="str" cm="1">
        <f t="array" aca="1" ref="E291" ca="1">IF(C291="", INDIRECT("'"&amp;B291&amp;"'!B3"), INDEX(INDIRECT("'"&amp;B291&amp;"'!5:5"), COLUMN(INDIRECT("'"&amp;B291&amp;"'!"&amp;D291))))</f>
        <v>AML Training - Agents and Distributors (%)</v>
      </c>
      <c r="F291" s="150" t="s">
        <v>1544</v>
      </c>
      <c r="G291" s="150" t="s">
        <v>1545</v>
      </c>
      <c r="H291" s="151" t="s">
        <v>1618</v>
      </c>
      <c r="I291" s="150" t="str">
        <f>IF('AML.07.01'!$F$11&lt;0, $G291 &amp; ": " &amp; $H291, "OK")</f>
        <v>OK</v>
      </c>
      <c r="J291" s="150" t="str" cm="1">
        <f t="array" ref="J291">IF(
    _xlfn.TEXTJOIN(CHAR(10), TRUE,
        IF(
            _xlfn._xlws.FILTER($I$2:$I$917, ($B$2:$B$917=B291)*($C$2:$C$917=C291))&lt;&gt;"OK",
            _xlfn._xlws.FILTER($I$2:$I$917, ($B$2:$B$917=B291)*($C$2:$C$917=C291)),
            ""
        )
    )="",
    "OK",
    _xlfn.TEXTJOIN(CHAR(10), TRUE,
        IF(
            _xlfn._xlws.FILTER($I$2:$I$917, ($B$2:$B$917=B291)*($C$2:$C$917=C291))&lt;&gt;"OK",
            _xlfn._xlws.FILTER($I$2:$I$917, ($B$2:$B$917=B291)*($C$2:$C$917=C291)),
            ""
        )
    )
)</f>
        <v>OK</v>
      </c>
      <c r="K291" s="150" t="s">
        <v>1547</v>
      </c>
    </row>
    <row r="292" spans="1:11">
      <c r="A292" s="152" t="str">
        <f>"AMLA_VR_" &amp; B292 &amp; "_" &amp; C292 &amp; "_" &amp; TEXT(COUNTIFS($B$2:B292, B292, $C$2:C292, C292), "00")</f>
        <v>AMLA_VR_AML.07.01_C0050_02</v>
      </c>
      <c r="B292" s="150" t="s">
        <v>372</v>
      </c>
      <c r="C292" s="150" t="s">
        <v>112</v>
      </c>
      <c r="D292" s="150" t="s">
        <v>1563</v>
      </c>
      <c r="E292" s="153" t="str" cm="1">
        <f t="array" aca="1" ref="E292" ca="1">IF(C292="", INDIRECT("'"&amp;B292&amp;"'!B3"), INDEX(INDIRECT("'"&amp;B292&amp;"'!5:5"), COLUMN(INDIRECT("'"&amp;B292&amp;"'!"&amp;D292))))</f>
        <v>AML Training - Agents and Distributors (%)</v>
      </c>
      <c r="F292" s="150" t="s">
        <v>1544</v>
      </c>
      <c r="G292" s="150" t="s">
        <v>1545</v>
      </c>
      <c r="H292" s="151" t="s">
        <v>1675</v>
      </c>
      <c r="I292" s="150" t="str">
        <f>IF('AML.07.01'!$F$11&gt;1, $G292 &amp; ": " &amp; $H292, "OK")</f>
        <v>OK</v>
      </c>
      <c r="J292" s="150" t="str" cm="1">
        <f t="array" ref="J292">IF(
    _xlfn.TEXTJOIN(CHAR(10), TRUE,
        IF(
            _xlfn._xlws.FILTER($I$2:$I$917, ($B$2:$B$917=B292)*($C$2:$C$917=C292))&lt;&gt;"OK",
            _xlfn._xlws.FILTER($I$2:$I$917, ($B$2:$B$917=B292)*($C$2:$C$917=C292)),
            ""
        )
    )="",
    "OK",
    _xlfn.TEXTJOIN(CHAR(10), TRUE,
        IF(
            _xlfn._xlws.FILTER($I$2:$I$917, ($B$2:$B$917=B292)*($C$2:$C$917=C292))&lt;&gt;"OK",
            _xlfn._xlws.FILTER($I$2:$I$917, ($B$2:$B$917=B292)*($C$2:$C$917=C292)),
            ""
        )
    )
)</f>
        <v>OK</v>
      </c>
      <c r="K292" s="150" t="s">
        <v>1547</v>
      </c>
    </row>
    <row r="293" spans="1:11">
      <c r="A293" s="152" t="str">
        <f>"AMLA_VR_" &amp; B293 &amp; "_" &amp; C293 &amp; "_" &amp; TEXT(COUNTIFS($B$2:B293, B293, $C$2:C293, C293), "00")</f>
        <v>AMLA_VR_AML.07.01_C0050_03</v>
      </c>
      <c r="B293" s="150" t="s">
        <v>372</v>
      </c>
      <c r="C293" s="150" t="s">
        <v>112</v>
      </c>
      <c r="D293" s="150" t="s">
        <v>1563</v>
      </c>
      <c r="E293" s="153" t="str" cm="1">
        <f t="array" aca="1" ref="E293" ca="1">IF(C293="", INDIRECT("'"&amp;B293&amp;"'!B3"), INDEX(INDIRECT("'"&amp;B293&amp;"'!5:5"), COLUMN(INDIRECT("'"&amp;B293&amp;"'!"&amp;D293))))</f>
        <v>AML Training - Agents and Distributors (%)</v>
      </c>
      <c r="F293" s="150" t="s">
        <v>1548</v>
      </c>
      <c r="G293" s="150" t="s">
        <v>1545</v>
      </c>
      <c r="H293" s="151" t="s">
        <v>1636</v>
      </c>
      <c r="I293" s="150" t="str">
        <f>IF(TRIM(SUBSTITUTE('AML.07.01'!$F$11&amp;"",CHAR(160),""))="","OK",IF(OR(NOT(ISNUMBER('AML.07.01'!$F$11)),'AML.07.01'!$F$11&lt;0,'AML.07.01'!$F$11&gt;1),$G293&amp;": "&amp;$H293,"OK"))</f>
        <v>OK</v>
      </c>
      <c r="J293" s="150" t="str" cm="1">
        <f t="array" ref="J293">IF(
    _xlfn.TEXTJOIN(CHAR(10), TRUE,
        IF(
            _xlfn._xlws.FILTER($I$2:$I$917, ($B$2:$B$917=B293)*($C$2:$C$917=C293))&lt;&gt;"OK",
            _xlfn._xlws.FILTER($I$2:$I$917, ($B$2:$B$917=B293)*($C$2:$C$917=C293)),
            ""
        )
    )="",
    "OK",
    _xlfn.TEXTJOIN(CHAR(10), TRUE,
        IF(
            _xlfn._xlws.FILTER($I$2:$I$917, ($B$2:$B$917=B293)*($C$2:$C$917=C293))&lt;&gt;"OK",
            _xlfn._xlws.FILTER($I$2:$I$917, ($B$2:$B$917=B293)*($C$2:$C$917=C293)),
            ""
        )
    )
)</f>
        <v>OK</v>
      </c>
      <c r="K293" s="150" t="s">
        <v>1547</v>
      </c>
    </row>
    <row r="294" spans="1:11">
      <c r="A294" s="152" t="str">
        <f>"AMLA_VR_" &amp; B294 &amp; "_" &amp; C294 &amp; "_" &amp; TEXT(COUNTIFS($B$2:B294, B294, $C$2:C294, C294), "00")</f>
        <v>AMLA_VR_AML.07.01_C0060_01</v>
      </c>
      <c r="B294" s="150" t="s">
        <v>372</v>
      </c>
      <c r="C294" s="150" t="s">
        <v>113</v>
      </c>
      <c r="D294" s="150" t="s">
        <v>1565</v>
      </c>
      <c r="E294" s="153" t="str" cm="1">
        <f t="array" aca="1" ref="E294" ca="1">IF(C294="", INDIRECT("'"&amp;B294&amp;"'!B3"), INDEX(INDIRECT("'"&amp;B294&amp;"'!5:5"), COLUMN(INDIRECT("'"&amp;B294&amp;"'!"&amp;D294))))</f>
        <v>AML Training - Members of the management body (%)</v>
      </c>
      <c r="F294" s="150" t="s">
        <v>1544</v>
      </c>
      <c r="G294" s="150" t="s">
        <v>1545</v>
      </c>
      <c r="H294" s="151" t="s">
        <v>1619</v>
      </c>
      <c r="I294" s="150" t="str">
        <f>IF('AML.07.01'!$G$11&lt;0, $G294 &amp; ": " &amp; $H294, "OK")</f>
        <v>OK</v>
      </c>
      <c r="J294" s="150" t="str" cm="1">
        <f t="array" ref="J294">IF(
    _xlfn.TEXTJOIN(CHAR(10), TRUE,
        IF(
            _xlfn._xlws.FILTER($I$2:$I$917, ($B$2:$B$917=B294)*($C$2:$C$917=C294))&lt;&gt;"OK",
            _xlfn._xlws.FILTER($I$2:$I$917, ($B$2:$B$917=B294)*($C$2:$C$917=C294)),
            ""
        )
    )="",
    "OK",
    _xlfn.TEXTJOIN(CHAR(10), TRUE,
        IF(
            _xlfn._xlws.FILTER($I$2:$I$917, ($B$2:$B$917=B294)*($C$2:$C$917=C294))&lt;&gt;"OK",
            _xlfn._xlws.FILTER($I$2:$I$917, ($B$2:$B$917=B294)*($C$2:$C$917=C294)),
            ""
        )
    )
)</f>
        <v>OK</v>
      </c>
      <c r="K294" s="150" t="s">
        <v>1547</v>
      </c>
    </row>
    <row r="295" spans="1:11">
      <c r="A295" s="152" t="str">
        <f>"AMLA_VR_" &amp; B295 &amp; "_" &amp; C295 &amp; "_" &amp; TEXT(COUNTIFS($B$2:B295, B295, $C$2:C295, C295), "00")</f>
        <v>AMLA_VR_AML.07.01_C0060_02</v>
      </c>
      <c r="B295" s="150" t="s">
        <v>372</v>
      </c>
      <c r="C295" s="150" t="s">
        <v>113</v>
      </c>
      <c r="D295" s="150" t="s">
        <v>1565</v>
      </c>
      <c r="E295" s="153" t="str" cm="1">
        <f t="array" aca="1" ref="E295" ca="1">IF(C295="", INDIRECT("'"&amp;B295&amp;"'!B3"), INDEX(INDIRECT("'"&amp;B295&amp;"'!5:5"), COLUMN(INDIRECT("'"&amp;B295&amp;"'!"&amp;D295))))</f>
        <v>AML Training - Members of the management body (%)</v>
      </c>
      <c r="F295" s="150" t="s">
        <v>1544</v>
      </c>
      <c r="G295" s="150" t="s">
        <v>1545</v>
      </c>
      <c r="H295" s="151" t="s">
        <v>1639</v>
      </c>
      <c r="I295" s="150" t="str">
        <f>IF('AML.07.01'!$G$11&gt;1, $G295 &amp; ": " &amp; $H295, "OK")</f>
        <v>OK</v>
      </c>
      <c r="J295" s="150" t="str" cm="1">
        <f t="array" ref="J295">IF(
    _xlfn.TEXTJOIN(CHAR(10), TRUE,
        IF(
            _xlfn._xlws.FILTER($I$2:$I$917, ($B$2:$B$917=B295)*($C$2:$C$917=C295))&lt;&gt;"OK",
            _xlfn._xlws.FILTER($I$2:$I$917, ($B$2:$B$917=B295)*($C$2:$C$917=C295)),
            ""
        )
    )="",
    "OK",
    _xlfn.TEXTJOIN(CHAR(10), TRUE,
        IF(
            _xlfn._xlws.FILTER($I$2:$I$917, ($B$2:$B$917=B295)*($C$2:$C$917=C295))&lt;&gt;"OK",
            _xlfn._xlws.FILTER($I$2:$I$917, ($B$2:$B$917=B295)*($C$2:$C$917=C295)),
            ""
        )
    )
)</f>
        <v>OK</v>
      </c>
      <c r="K295" s="150" t="s">
        <v>1547</v>
      </c>
    </row>
    <row r="296" spans="1:11">
      <c r="A296" s="152" t="str">
        <f>"AMLA_VR_" &amp; B296 &amp; "_" &amp; C296 &amp; "_" &amp; TEXT(COUNTIFS($B$2:B296, B296, $C$2:C296, C296), "00")</f>
        <v>AMLA_VR_AML.07.01_C0060_03</v>
      </c>
      <c r="B296" s="150" t="s">
        <v>372</v>
      </c>
      <c r="C296" s="150" t="s">
        <v>113</v>
      </c>
      <c r="D296" s="150" t="s">
        <v>1565</v>
      </c>
      <c r="E296" s="153" t="str" cm="1">
        <f t="array" aca="1" ref="E296" ca="1">IF(C296="", INDIRECT("'"&amp;B296&amp;"'!B3"), INDEX(INDIRECT("'"&amp;B296&amp;"'!5:5"), COLUMN(INDIRECT("'"&amp;B296&amp;"'!"&amp;D296))))</f>
        <v>AML Training - Members of the management body (%)</v>
      </c>
      <c r="F296" s="150" t="s">
        <v>1548</v>
      </c>
      <c r="G296" s="150" t="s">
        <v>1545</v>
      </c>
      <c r="H296" s="151" t="s">
        <v>1636</v>
      </c>
      <c r="I296" s="150" t="str">
        <f>IF(TRIM(SUBSTITUTE('AML.07.01'!$G$11&amp;"",CHAR(160),""))="","OK",IF(OR(NOT(ISNUMBER('AML.07.01'!$G$11)),'AML.07.01'!$G$11&lt;0,'AML.07.01'!$G$11&gt;1),$G296&amp;": "&amp;$H296,"OK"))</f>
        <v>OK</v>
      </c>
      <c r="J296" s="150" t="str" cm="1">
        <f t="array" ref="J296">IF(
    _xlfn.TEXTJOIN(CHAR(10), TRUE,
        IF(
            _xlfn._xlws.FILTER($I$2:$I$917, ($B$2:$B$917=B296)*($C$2:$C$917=C296))&lt;&gt;"OK",
            _xlfn._xlws.FILTER($I$2:$I$917, ($B$2:$B$917=B296)*($C$2:$C$917=C296)),
            ""
        )
    )="",
    "OK",
    _xlfn.TEXTJOIN(CHAR(10), TRUE,
        IF(
            _xlfn._xlws.FILTER($I$2:$I$917, ($B$2:$B$917=B296)*($C$2:$C$917=C296))&lt;&gt;"OK",
            _xlfn._xlws.FILTER($I$2:$I$917, ($B$2:$B$917=B296)*($C$2:$C$917=C296)),
            ""
        )
    )
)</f>
        <v>OK</v>
      </c>
      <c r="K296" s="150" t="s">
        <v>1547</v>
      </c>
    </row>
    <row r="297" spans="1:11">
      <c r="A297" s="152" t="str">
        <f>"AMLA_VR_" &amp; B297 &amp; "_" &amp; C297 &amp; "_" &amp; TEXT(COUNTIFS($B$2:B297, B297, $C$2:C297, C297), "00")</f>
        <v>AMLA_VR_AML.07.02_C0010_01</v>
      </c>
      <c r="B297" s="150" t="s">
        <v>383</v>
      </c>
      <c r="C297" s="150" t="s">
        <v>108</v>
      </c>
      <c r="D297" s="150" t="s">
        <v>1556</v>
      </c>
      <c r="E297" s="153" t="str" cm="1">
        <f t="array" aca="1" ref="E297" ca="1">IF(C297="", INDIRECT("'"&amp;B297&amp;"'!B3"), INDEX(INDIRECT("'"&amp;B297&amp;"'!5:5"), COLUMN(INDIRECT("'"&amp;B297&amp;"'!"&amp;D297))))</f>
        <v>Frequency of AML reporting to the management body</v>
      </c>
      <c r="F297" s="150" t="s">
        <v>1548</v>
      </c>
      <c r="G297" s="150" t="s">
        <v>1545</v>
      </c>
      <c r="H297" s="151" t="s">
        <v>1555</v>
      </c>
      <c r="I297" s="150" t="str">
        <f>IF(TRIM(SUBSTITUTE('AML.07.02'!$B$11&amp;"",CHAR(160),""))="","OK",IF(COUNTIF(LIST_AMLA_00009,'AML.07.02'!$B$11)=0,$G297&amp;": "&amp;$H297,"OK"))</f>
        <v>OK</v>
      </c>
      <c r="J297" s="150" t="str" cm="1">
        <f t="array" ref="J297">IF(
    _xlfn.TEXTJOIN(CHAR(10), TRUE,
        IF(
            _xlfn._xlws.FILTER($I$2:$I$917, ($B$2:$B$917=B297)*($C$2:$C$917=C297))&lt;&gt;"OK",
            _xlfn._xlws.FILTER($I$2:$I$917, ($B$2:$B$917=B297)*($C$2:$C$917=C297)),
            ""
        )
    )="",
    "OK",
    _xlfn.TEXTJOIN(CHAR(10), TRUE,
        IF(
            _xlfn._xlws.FILTER($I$2:$I$917, ($B$2:$B$917=B297)*($C$2:$C$917=C297))&lt;&gt;"OK",
            _xlfn._xlws.FILTER($I$2:$I$917, ($B$2:$B$917=B297)*($C$2:$C$917=C297)),
            ""
        )
    )
)</f>
        <v>OK</v>
      </c>
      <c r="K297" s="150" t="s">
        <v>1547</v>
      </c>
    </row>
    <row r="298" spans="1:11">
      <c r="A298" s="152" t="str">
        <f>"AMLA_VR_" &amp; B298 &amp; "_" &amp; C298 &amp; "_" &amp; TEXT(COUNTIFS($B$2:B298, B298, $C$2:C298, C298), "00")</f>
        <v>AMLA_VR_AML.07.02_C0020_01</v>
      </c>
      <c r="B298" s="150" t="s">
        <v>383</v>
      </c>
      <c r="C298" s="150" t="s">
        <v>109</v>
      </c>
      <c r="D298" s="150" t="s">
        <v>1543</v>
      </c>
      <c r="E298" s="153" t="str" cm="1">
        <f t="array" aca="1" ref="E298" ca="1">IF(C298="", INDIRECT("'"&amp;B298&amp;"'!B3"), INDEX(INDIRECT("'"&amp;B298&amp;"'!5:5"), COLUMN(INDIRECT("'"&amp;B298&amp;"'!"&amp;D298))))</f>
        <v>Outsourcing - CDD</v>
      </c>
      <c r="F298" s="150" t="s">
        <v>1548</v>
      </c>
      <c r="G298" s="150" t="s">
        <v>1545</v>
      </c>
      <c r="H298" s="151" t="s">
        <v>1555</v>
      </c>
      <c r="I298" s="150" t="str">
        <f>IF(TRIM(SUBSTITUTE('AML.07.02'!$C$11&amp;"",CHAR(160),""))="","OK",IF(COUNTIF(LIST_AMLA_00010,'AML.07.02'!$C$11)=0,$G298&amp;": "&amp;$H298,"OK"))</f>
        <v>OK</v>
      </c>
      <c r="J298" s="150" t="str" cm="1">
        <f t="array" ref="J298">IF(
    _xlfn.TEXTJOIN(CHAR(10), TRUE,
        IF(
            _xlfn._xlws.FILTER($I$2:$I$917, ($B$2:$B$917=B298)*($C$2:$C$917=C298))&lt;&gt;"OK",
            _xlfn._xlws.FILTER($I$2:$I$917, ($B$2:$B$917=B298)*($C$2:$C$917=C298)),
            ""
        )
    )="",
    "OK",
    _xlfn.TEXTJOIN(CHAR(10), TRUE,
        IF(
            _xlfn._xlws.FILTER($I$2:$I$917, ($B$2:$B$917=B298)*($C$2:$C$917=C298))&lt;&gt;"OK",
            _xlfn._xlws.FILTER($I$2:$I$917, ($B$2:$B$917=B298)*($C$2:$C$917=C298)),
            ""
        )
    )
)</f>
        <v>OK</v>
      </c>
      <c r="K298" s="150" t="s">
        <v>1547</v>
      </c>
    </row>
    <row r="299" spans="1:11">
      <c r="A299" s="152" t="str">
        <f>"AMLA_VR_" &amp; B299 &amp; "_" &amp; C299 &amp; "_" &amp; TEXT(COUNTIFS($B$2:B299, B299, $C$2:C299, C299), "00")</f>
        <v>AMLA_VR_AML.07.02_C0030_01</v>
      </c>
      <c r="B299" s="150" t="s">
        <v>383</v>
      </c>
      <c r="C299" s="150" t="s">
        <v>110</v>
      </c>
      <c r="D299" s="150" t="s">
        <v>1560</v>
      </c>
      <c r="E299" s="153" t="str" cm="1">
        <f t="array" aca="1" ref="E299" ca="1">IF(C299="", INDIRECT("'"&amp;B299&amp;"'!B3"), INDEX(INDIRECT("'"&amp;B299&amp;"'!5:5"), COLUMN(INDIRECT("'"&amp;B299&amp;"'!"&amp;D299))))</f>
        <v>Outsourcing - Training</v>
      </c>
      <c r="F299" s="150" t="s">
        <v>1548</v>
      </c>
      <c r="G299" s="150" t="s">
        <v>1545</v>
      </c>
      <c r="H299" s="151" t="s">
        <v>1555</v>
      </c>
      <c r="I299" s="150" t="str">
        <f>IF(TRIM(SUBSTITUTE('AML.07.02'!$D$11&amp;"",CHAR(160),""))="","OK",IF(COUNTIF(LIST_AMLA_00010,'AML.07.02'!$D$11)=0,$G299&amp;": "&amp;$H299,"OK"))</f>
        <v>OK</v>
      </c>
      <c r="J299" s="150" t="str" cm="1">
        <f t="array" ref="J299">IF(
    _xlfn.TEXTJOIN(CHAR(10), TRUE,
        IF(
            _xlfn._xlws.FILTER($I$2:$I$917, ($B$2:$B$917=B299)*($C$2:$C$917=C299))&lt;&gt;"OK",
            _xlfn._xlws.FILTER($I$2:$I$917, ($B$2:$B$917=B299)*($C$2:$C$917=C299)),
            ""
        )
    )="",
    "OK",
    _xlfn.TEXTJOIN(CHAR(10), TRUE,
        IF(
            _xlfn._xlws.FILTER($I$2:$I$917, ($B$2:$B$917=B299)*($C$2:$C$917=C299))&lt;&gt;"OK",
            _xlfn._xlws.FILTER($I$2:$I$917, ($B$2:$B$917=B299)*($C$2:$C$917=C299)),
            ""
        )
    )
)</f>
        <v>OK</v>
      </c>
      <c r="K299" s="150" t="s">
        <v>1547</v>
      </c>
    </row>
    <row r="300" spans="1:11">
      <c r="A300" s="152" t="str">
        <f>"AMLA_VR_" &amp; B300 &amp; "_" &amp; C300 &amp; "_" &amp; TEXT(COUNTIFS($B$2:B300, B300, $C$2:C300, C300), "00")</f>
        <v>AMLA_VR_AML.07.02_C0040_01</v>
      </c>
      <c r="B300" s="150" t="s">
        <v>383</v>
      </c>
      <c r="C300" s="150" t="s">
        <v>111</v>
      </c>
      <c r="D300" s="150" t="s">
        <v>1562</v>
      </c>
      <c r="E300" s="153" t="str" cm="1">
        <f t="array" aca="1" ref="E300" ca="1">IF(C300="", INDIRECT("'"&amp;B300&amp;"'!B3"), INDEX(INDIRECT("'"&amp;B300&amp;"'!5:5"), COLUMN(INDIRECT("'"&amp;B300&amp;"'!"&amp;D300))))</f>
        <v>Outsourcing - Transaction Monitoring</v>
      </c>
      <c r="F300" s="150" t="s">
        <v>1548</v>
      </c>
      <c r="G300" s="150" t="s">
        <v>1545</v>
      </c>
      <c r="H300" s="151" t="s">
        <v>1555</v>
      </c>
      <c r="I300" s="150" t="str">
        <f>IF(TRIM(SUBSTITUTE('AML.07.02'!$E$11&amp;"",CHAR(160),""))="","OK",IF(COUNTIF(LIST_AMLA_00010,'AML.07.02'!$E$11)=0,$G300&amp;": "&amp;$H300,"OK"))</f>
        <v>OK</v>
      </c>
      <c r="J300" s="150" t="str" cm="1">
        <f t="array" ref="J300">IF(
    _xlfn.TEXTJOIN(CHAR(10), TRUE,
        IF(
            _xlfn._xlws.FILTER($I$2:$I$917, ($B$2:$B$917=B300)*($C$2:$C$917=C300))&lt;&gt;"OK",
            _xlfn._xlws.FILTER($I$2:$I$917, ($B$2:$B$917=B300)*($C$2:$C$917=C300)),
            ""
        )
    )="",
    "OK",
    _xlfn.TEXTJOIN(CHAR(10), TRUE,
        IF(
            _xlfn._xlws.FILTER($I$2:$I$917, ($B$2:$B$917=B300)*($C$2:$C$917=C300))&lt;&gt;"OK",
            _xlfn._xlws.FILTER($I$2:$I$917, ($B$2:$B$917=B300)*($C$2:$C$917=C300)),
            ""
        )
    )
)</f>
        <v>OK</v>
      </c>
      <c r="K300" s="150" t="s">
        <v>1547</v>
      </c>
    </row>
    <row r="301" spans="1:11">
      <c r="A301" s="152" t="str">
        <f>"AMLA_VR_" &amp; B301 &amp; "_" &amp; C301 &amp; "_" &amp; TEXT(COUNTIFS($B$2:B301, B301, $C$2:C301, C301), "00")</f>
        <v>AMLA_VR_AML.07.02_C0050_01</v>
      </c>
      <c r="B301" s="150" t="s">
        <v>383</v>
      </c>
      <c r="C301" s="150" t="s">
        <v>112</v>
      </c>
      <c r="D301" s="150" t="s">
        <v>1563</v>
      </c>
      <c r="E301" s="153" t="str" cm="1">
        <f t="array" aca="1" ref="E301" ca="1">IF(C301="", INDIRECT("'"&amp;B301&amp;"'!B3"), INDEX(INDIRECT("'"&amp;B301&amp;"'!5:5"), COLUMN(INDIRECT("'"&amp;B301&amp;"'!"&amp;D301))))</f>
        <v>Outsourcing - Suspicious Transaction or Activity Reports</v>
      </c>
      <c r="F301" s="150" t="s">
        <v>1548</v>
      </c>
      <c r="G301" s="150" t="s">
        <v>1545</v>
      </c>
      <c r="H301" s="151" t="s">
        <v>1555</v>
      </c>
      <c r="I301" s="150" t="str">
        <f>IF(TRIM(SUBSTITUTE('AML.07.02'!$F$11&amp;"",CHAR(160),""))="","OK",IF(COUNTIF(LIST_AMLA_00010,'AML.07.02'!$F$11)=0,$G301&amp;": "&amp;$H301,"OK"))</f>
        <v>OK</v>
      </c>
      <c r="J301" s="150" t="str" cm="1">
        <f t="array" ref="J301">IF(
    _xlfn.TEXTJOIN(CHAR(10), TRUE,
        IF(
            _xlfn._xlws.FILTER($I$2:$I$917, ($B$2:$B$917=B301)*($C$2:$C$917=C301))&lt;&gt;"OK",
            _xlfn._xlws.FILTER($I$2:$I$917, ($B$2:$B$917=B301)*($C$2:$C$917=C301)),
            ""
        )
    )="",
    "OK",
    _xlfn.TEXTJOIN(CHAR(10), TRUE,
        IF(
            _xlfn._xlws.FILTER($I$2:$I$917, ($B$2:$B$917=B301)*($C$2:$C$917=C301))&lt;&gt;"OK",
            _xlfn._xlws.FILTER($I$2:$I$917, ($B$2:$B$917=B301)*($C$2:$C$917=C301)),
            ""
        )
    )
)</f>
        <v>OK</v>
      </c>
      <c r="K301" s="150" t="s">
        <v>1547</v>
      </c>
    </row>
    <row r="302" spans="1:11">
      <c r="A302" s="152" t="str">
        <f>"AMLA_VR_" &amp; B302 &amp; "_" &amp; C302 &amp; "_" &amp; TEXT(COUNTIFS($B$2:B302, B302, $C$2:C302, C302), "00")</f>
        <v>AMLA_VR_AML.07.02_C0060_01</v>
      </c>
      <c r="B302" s="150" t="s">
        <v>383</v>
      </c>
      <c r="C302" s="150" t="s">
        <v>113</v>
      </c>
      <c r="D302" s="150" t="s">
        <v>1565</v>
      </c>
      <c r="E302" s="153" t="str" cm="1">
        <f t="array" aca="1" ref="E302" ca="1">IF(C302="", INDIRECT("'"&amp;B302&amp;"'!B3"), INDEX(INDIRECT("'"&amp;B302&amp;"'!5:5"), COLUMN(INDIRECT("'"&amp;B302&amp;"'!"&amp;D302))))</f>
        <v>Outsourcing - Sanctions Screening Tasks</v>
      </c>
      <c r="F302" s="150" t="s">
        <v>1548</v>
      </c>
      <c r="G302" s="150" t="s">
        <v>1545</v>
      </c>
      <c r="H302" s="151" t="s">
        <v>1555</v>
      </c>
      <c r="I302" s="150" t="str">
        <f>IF(TRIM(SUBSTITUTE('AML.07.02'!$G$11&amp;"",CHAR(160),""))="","OK",IF(COUNTIF(LIST_AMLA_00010,'AML.07.02'!$G$11)=0,$G302&amp;": "&amp;$H302,"OK"))</f>
        <v>OK</v>
      </c>
      <c r="J302" s="150" t="str" cm="1">
        <f t="array" ref="J302">IF(
    _xlfn.TEXTJOIN(CHAR(10), TRUE,
        IF(
            _xlfn._xlws.FILTER($I$2:$I$917, ($B$2:$B$917=B302)*($C$2:$C$917=C302))&lt;&gt;"OK",
            _xlfn._xlws.FILTER($I$2:$I$917, ($B$2:$B$917=B302)*($C$2:$C$917=C302)),
            ""
        )
    )="",
    "OK",
    _xlfn.TEXTJOIN(CHAR(10), TRUE,
        IF(
            _xlfn._xlws.FILTER($I$2:$I$917, ($B$2:$B$917=B302)*($C$2:$C$917=C302))&lt;&gt;"OK",
            _xlfn._xlws.FILTER($I$2:$I$917, ($B$2:$B$917=B302)*($C$2:$C$917=C302)),
            ""
        )
    )
)</f>
        <v>OK</v>
      </c>
      <c r="K302" s="150" t="s">
        <v>1547</v>
      </c>
    </row>
    <row r="303" spans="1:11">
      <c r="A303" s="152" t="str">
        <f>"AMLA_VR_" &amp; B303 &amp; "_" &amp; C303 &amp; "_" &amp; TEXT(COUNTIFS($B$2:B303, B303, $C$2:C303, C303), "00")</f>
        <v>AMLA_VR_AML.07.02_C0070_01</v>
      </c>
      <c r="B303" s="150" t="s">
        <v>383</v>
      </c>
      <c r="C303" s="150" t="s">
        <v>114</v>
      </c>
      <c r="D303" s="150" t="s">
        <v>1567</v>
      </c>
      <c r="E303" s="153" t="str" cm="1">
        <f t="array" aca="1" ref="E303" ca="1">IF(C303="", INDIRECT("'"&amp;B303&amp;"'!B3"), INDEX(INDIRECT("'"&amp;B303&amp;"'!5:5"), COLUMN(INDIRECT("'"&amp;B303&amp;"'!"&amp;D303))))</f>
        <v>Outsourcing - PEP status</v>
      </c>
      <c r="F303" s="150" t="s">
        <v>1548</v>
      </c>
      <c r="G303" s="150" t="s">
        <v>1545</v>
      </c>
      <c r="H303" s="151" t="s">
        <v>1555</v>
      </c>
      <c r="I303" s="150" t="str">
        <f>IF(TRIM(SUBSTITUTE('AML.07.02'!$H$11&amp;"",CHAR(160),""))="","OK",IF(COUNTIF(LIST_AMLA_00010,'AML.07.02'!$H$11)=0,$G303&amp;": "&amp;$H303,"OK"))</f>
        <v>OK</v>
      </c>
      <c r="J303" s="150" t="str" cm="1">
        <f t="array" ref="J303">IF(
    _xlfn.TEXTJOIN(CHAR(10), TRUE,
        IF(
            _xlfn._xlws.FILTER($I$2:$I$917, ($B$2:$B$917=B303)*($C$2:$C$917=C303))&lt;&gt;"OK",
            _xlfn._xlws.FILTER($I$2:$I$917, ($B$2:$B$917=B303)*($C$2:$C$917=C303)),
            ""
        )
    )="",
    "OK",
    _xlfn.TEXTJOIN(CHAR(10), TRUE,
        IF(
            _xlfn._xlws.FILTER($I$2:$I$917, ($B$2:$B$917=B303)*($C$2:$C$917=C303))&lt;&gt;"OK",
            _xlfn._xlws.FILTER($I$2:$I$917, ($B$2:$B$917=B303)*($C$2:$C$917=C303)),
            ""
        )
    )
)</f>
        <v>OK</v>
      </c>
      <c r="K303" s="150" t="s">
        <v>1547</v>
      </c>
    </row>
    <row r="304" spans="1:11">
      <c r="A304" s="152" t="str">
        <f>"AMLA_VR_" &amp; B304 &amp; "_" &amp; C304 &amp; "_" &amp; TEXT(COUNTIFS($B$2:B304, B304, $C$2:C304, C304), "00")</f>
        <v>AMLA_VR_AML.07.02_C0080_01</v>
      </c>
      <c r="B304" s="150" t="s">
        <v>383</v>
      </c>
      <c r="C304" s="150" t="s">
        <v>115</v>
      </c>
      <c r="D304" s="150" t="s">
        <v>1569</v>
      </c>
      <c r="E304" s="153" t="str" cm="1">
        <f t="array" aca="1" ref="E304" ca="1">IF(C304="", INDIRECT("'"&amp;B304&amp;"'!B3"), INDEX(INDIRECT("'"&amp;B304&amp;"'!5:5"), COLUMN(INDIRECT("'"&amp;B304&amp;"'!"&amp;D304))))</f>
        <v>Outsourcing - Compliance Monitoring Checks</v>
      </c>
      <c r="F304" s="150" t="s">
        <v>1548</v>
      </c>
      <c r="G304" s="150" t="s">
        <v>1545</v>
      </c>
      <c r="H304" s="151" t="s">
        <v>1555</v>
      </c>
      <c r="I304" s="150" t="str">
        <f>IF(TRIM(SUBSTITUTE('AML.07.02'!$I$11&amp;"",CHAR(160),""))="","OK",IF(COUNTIF(LIST_AMLA_00010,'AML.07.02'!$I$11)=0,$G304&amp;": "&amp;$H304,"OK"))</f>
        <v>OK</v>
      </c>
      <c r="J304" s="150" t="str" cm="1">
        <f t="array" ref="J304">IF(
    _xlfn.TEXTJOIN(CHAR(10), TRUE,
        IF(
            _xlfn._xlws.FILTER($I$2:$I$917, ($B$2:$B$917=B304)*($C$2:$C$917=C304))&lt;&gt;"OK",
            _xlfn._xlws.FILTER($I$2:$I$917, ($B$2:$B$917=B304)*($C$2:$C$917=C304)),
            ""
        )
    )="",
    "OK",
    _xlfn.TEXTJOIN(CHAR(10), TRUE,
        IF(
            _xlfn._xlws.FILTER($I$2:$I$917, ($B$2:$B$917=B304)*($C$2:$C$917=C304))&lt;&gt;"OK",
            _xlfn._xlws.FILTER($I$2:$I$917, ($B$2:$B$917=B304)*($C$2:$C$917=C304)),
            ""
        )
    )
)</f>
        <v>OK</v>
      </c>
      <c r="K304" s="150" t="s">
        <v>1547</v>
      </c>
    </row>
    <row r="305" spans="1:11">
      <c r="A305" s="152" t="str">
        <f>"AMLA_VR_" &amp; B305 &amp; "_" &amp; C305 &amp; "_" &amp; TEXT(COUNTIFS($B$2:B305, B305, $C$2:C305, C305), "00")</f>
        <v>AMLA_VR_AML.07.02_C0090_01</v>
      </c>
      <c r="B305" s="150" t="s">
        <v>383</v>
      </c>
      <c r="C305" s="150" t="s">
        <v>116</v>
      </c>
      <c r="D305" s="150" t="s">
        <v>1552</v>
      </c>
      <c r="E305" s="153" t="str" cm="1">
        <f t="array" aca="1" ref="E305" ca="1">IF(C305="", INDIRECT("'"&amp;B305&amp;"'!B3"), INDEX(INDIRECT("'"&amp;B305&amp;"'!5:5"), COLUMN(INDIRECT("'"&amp;B305&amp;"'!"&amp;D305))))</f>
        <v>Outsourcing - Third Country (Non-group)</v>
      </c>
      <c r="F305" s="150" t="s">
        <v>1548</v>
      </c>
      <c r="G305" s="150" t="s">
        <v>1545</v>
      </c>
      <c r="H305" s="151" t="s">
        <v>1555</v>
      </c>
      <c r="I305" s="150" t="str">
        <f>IF(TRIM(SUBSTITUTE('AML.07.02'!$J$11&amp;"",CHAR(160),""))="","OK",IF(COUNTIF(LIST_AMLA_00006,'AML.07.02'!$J$11)=0,$G305&amp;": "&amp;$H305,"OK"))</f>
        <v>OK</v>
      </c>
      <c r="J305" s="150" t="str" cm="1">
        <f t="array" ref="J305">IF(
    _xlfn.TEXTJOIN(CHAR(10), TRUE,
        IF(
            _xlfn._xlws.FILTER($I$2:$I$917, ($B$2:$B$917=B305)*($C$2:$C$917=C305))&lt;&gt;"OK",
            _xlfn._xlws.FILTER($I$2:$I$917, ($B$2:$B$917=B305)*($C$2:$C$917=C305)),
            ""
        )
    )="",
    "OK",
    _xlfn.TEXTJOIN(CHAR(10), TRUE,
        IF(
            _xlfn._xlws.FILTER($I$2:$I$917, ($B$2:$B$917=B305)*($C$2:$C$917=C305))&lt;&gt;"OK",
            _xlfn._xlws.FILTER($I$2:$I$917, ($B$2:$B$917=B305)*($C$2:$C$917=C305)),
            ""
        )
    )
)</f>
        <v>OK</v>
      </c>
      <c r="K305" s="150" t="s">
        <v>1547</v>
      </c>
    </row>
    <row r="306" spans="1:11">
      <c r="A306" s="152" t="str">
        <f>"AMLA_VR_" &amp; B306 &amp; "_" &amp; C306 &amp; "_" &amp; TEXT(COUNTIFS($B$2:B306, B306, $C$2:C306, C306), "00")</f>
        <v>AMLA_VR_AML.07.02_C0100_01</v>
      </c>
      <c r="B306" s="150" t="s">
        <v>383</v>
      </c>
      <c r="C306" s="150" t="s">
        <v>117</v>
      </c>
      <c r="D306" s="150" t="s">
        <v>1571</v>
      </c>
      <c r="E306" s="153" t="str" cm="1">
        <f t="array" aca="1" ref="E306" ca="1">IF(C306="", INDIRECT("'"&amp;B306&amp;"'!B3"), INDEX(INDIRECT("'"&amp;B306&amp;"'!5:5"), COLUMN(INDIRECT("'"&amp;B306&amp;"'!"&amp;D306))))</f>
        <v>Outsourcing - Third Country (Intra-group)</v>
      </c>
      <c r="F306" s="150" t="s">
        <v>1548</v>
      </c>
      <c r="G306" s="150" t="s">
        <v>1545</v>
      </c>
      <c r="H306" s="151" t="s">
        <v>1555</v>
      </c>
      <c r="I306" s="150" t="str">
        <f>IF(TRIM(SUBSTITUTE('AML.07.02'!$K$11&amp;"",CHAR(160),""))="","OK",IF(COUNTIF(LIST_AMLA_00006,'AML.07.02'!$K$11)=0,$G306&amp;": "&amp;$H306,"OK"))</f>
        <v>OK</v>
      </c>
      <c r="J306" s="150" t="str" cm="1">
        <f t="array" ref="J306">IF(
    _xlfn.TEXTJOIN(CHAR(10), TRUE,
        IF(
            _xlfn._xlws.FILTER($I$2:$I$917, ($B$2:$B$917=B306)*($C$2:$C$917=C306))&lt;&gt;"OK",
            _xlfn._xlws.FILTER($I$2:$I$917, ($B$2:$B$917=B306)*($C$2:$C$917=C306)),
            ""
        )
    )="",
    "OK",
    _xlfn.TEXTJOIN(CHAR(10), TRUE,
        IF(
            _xlfn._xlws.FILTER($I$2:$I$917, ($B$2:$B$917=B306)*($C$2:$C$917=C306))&lt;&gt;"OK",
            _xlfn._xlws.FILTER($I$2:$I$917, ($B$2:$B$917=B306)*($C$2:$C$917=C306)),
            ""
        )
    )
)</f>
        <v>OK</v>
      </c>
      <c r="K306" s="150" t="s">
        <v>1547</v>
      </c>
    </row>
    <row r="307" spans="1:11">
      <c r="A307" s="152" t="str">
        <f>"AMLA_VR_" &amp; B307 &amp; "_" &amp; C307 &amp; "_" &amp; TEXT(COUNTIFS($B$2:B307, B307, $C$2:C307, C307), "00")</f>
        <v>AMLA_VR_AML.07.02_C0110_01</v>
      </c>
      <c r="B307" s="150" t="s">
        <v>383</v>
      </c>
      <c r="C307" s="150" t="s">
        <v>118</v>
      </c>
      <c r="D307" s="150" t="s">
        <v>1573</v>
      </c>
      <c r="E307" s="153" t="str" cm="1">
        <f t="array" aca="1" ref="E307" ca="1">IF(C307="", INDIRECT("'"&amp;B307&amp;"'!B3"), INDEX(INDIRECT("'"&amp;B307&amp;"'!5:5"), COLUMN(INDIRECT("'"&amp;B307&amp;"'!"&amp;D307))))</f>
        <v>Last Audit - BWRA</v>
      </c>
      <c r="F307" s="150" t="s">
        <v>1544</v>
      </c>
      <c r="G307" s="150" t="s">
        <v>1545</v>
      </c>
      <c r="H307" s="151" t="s">
        <v>1676</v>
      </c>
      <c r="I307" s="150" t="str">
        <f>IF('AML.07.02'!$L$11&gt;DATE(2025,12,31), $G307 &amp; ": " &amp; $H307, "OK")</f>
        <v>OK</v>
      </c>
      <c r="J307" s="150" t="str" cm="1">
        <f t="array" ref="J307">IF(
    _xlfn.TEXTJOIN(CHAR(10), TRUE,
        IF(
            _xlfn._xlws.FILTER($I$2:$I$917, ($B$2:$B$917=B307)*($C$2:$C$917=C307))&lt;&gt;"OK",
            _xlfn._xlws.FILTER($I$2:$I$917, ($B$2:$B$917=B307)*($C$2:$C$917=C307)),
            ""
        )
    )="",
    "OK",
    _xlfn.TEXTJOIN(CHAR(10), TRUE,
        IF(
            _xlfn._xlws.FILTER($I$2:$I$917, ($B$2:$B$917=B307)*($C$2:$C$917=C307))&lt;&gt;"OK",
            _xlfn._xlws.FILTER($I$2:$I$917, ($B$2:$B$917=B307)*($C$2:$C$917=C307)),
            ""
        )
    )
)</f>
        <v>OK</v>
      </c>
      <c r="K307" s="150" t="s">
        <v>1547</v>
      </c>
    </row>
    <row r="308" spans="1:11">
      <c r="A308" s="152" t="str">
        <f>"AMLA_VR_" &amp; B308 &amp; "_" &amp; C308 &amp; "_" &amp; TEXT(COUNTIFS($B$2:B308, B308, $C$2:C308, C308), "00")</f>
        <v>AMLA_VR_AML.07.02_C0110_02</v>
      </c>
      <c r="B308" s="150" t="s">
        <v>383</v>
      </c>
      <c r="C308" s="150" t="s">
        <v>118</v>
      </c>
      <c r="D308" s="150" t="s">
        <v>1573</v>
      </c>
      <c r="E308" s="153" t="str" cm="1">
        <f t="array" aca="1" ref="E308" ca="1">IF(C308="", INDIRECT("'"&amp;B308&amp;"'!B3"), INDEX(INDIRECT("'"&amp;B308&amp;"'!5:5"), COLUMN(INDIRECT("'"&amp;B308&amp;"'!"&amp;D308))))</f>
        <v>Last Audit - BWRA</v>
      </c>
      <c r="F308" s="150" t="s">
        <v>1548</v>
      </c>
      <c r="G308" s="150" t="s">
        <v>1545</v>
      </c>
      <c r="H308" s="151" t="s">
        <v>1673</v>
      </c>
      <c r="I308" s="150" t="str">
        <f>IF(TRIM('AML.07.02'!$L$11&amp;"")="", "OK", IF(ISNUMBER('AML.07.02'!$L$11+0), "OK", $G308&amp;": "&amp;$H308))</f>
        <v>OK</v>
      </c>
      <c r="J308" s="150" t="str" cm="1">
        <f t="array" ref="J308">IF(
    _xlfn.TEXTJOIN(CHAR(10), TRUE,
        IF(
            _xlfn._xlws.FILTER($I$2:$I$917, ($B$2:$B$917=B308)*($C$2:$C$917=C308))&lt;&gt;"OK",
            _xlfn._xlws.FILTER($I$2:$I$917, ($B$2:$B$917=B308)*($C$2:$C$917=C308)),
            ""
        )
    )="",
    "OK",
    _xlfn.TEXTJOIN(CHAR(10), TRUE,
        IF(
            _xlfn._xlws.FILTER($I$2:$I$917, ($B$2:$B$917=B308)*($C$2:$C$917=C308))&lt;&gt;"OK",
            _xlfn._xlws.FILTER($I$2:$I$917, ($B$2:$B$917=B308)*($C$2:$C$917=C308)),
            ""
        )
    )
)</f>
        <v>OK</v>
      </c>
      <c r="K308" s="150" t="s">
        <v>1547</v>
      </c>
    </row>
    <row r="309" spans="1:11">
      <c r="A309" s="152" t="str">
        <f>"AMLA_VR_" &amp; B309 &amp; "_" &amp; C309 &amp; "_" &amp; TEXT(COUNTIFS($B$2:B309, B309, $C$2:C309, C309), "00")</f>
        <v>AMLA_VR_AML.07.02_C0120_01</v>
      </c>
      <c r="B309" s="150" t="s">
        <v>383</v>
      </c>
      <c r="C309" s="150" t="s">
        <v>119</v>
      </c>
      <c r="D309" s="150" t="s">
        <v>1575</v>
      </c>
      <c r="E309" s="153" t="str" cm="1">
        <f t="array" aca="1" ref="E309" ca="1">IF(C309="", INDIRECT("'"&amp;B309&amp;"'!B3"), INDEX(INDIRECT("'"&amp;B309&amp;"'!5:5"), COLUMN(INDIRECT("'"&amp;B309&amp;"'!"&amp;D309))))</f>
        <v>Last Audit - Customers ML/TF Risk Profile</v>
      </c>
      <c r="F309" s="150" t="s">
        <v>1544</v>
      </c>
      <c r="G309" s="150" t="s">
        <v>1545</v>
      </c>
      <c r="H309" s="151" t="s">
        <v>1677</v>
      </c>
      <c r="I309" s="150" t="str">
        <f>IF('AML.07.02'!$M$11&gt;DATE(2025,12,31), $G309 &amp; ": " &amp; $H309, "OK")</f>
        <v>OK</v>
      </c>
      <c r="J309" s="150" t="str" cm="1">
        <f t="array" ref="J309">IF(
    _xlfn.TEXTJOIN(CHAR(10), TRUE,
        IF(
            _xlfn._xlws.FILTER($I$2:$I$917, ($B$2:$B$917=B309)*($C$2:$C$917=C309))&lt;&gt;"OK",
            _xlfn._xlws.FILTER($I$2:$I$917, ($B$2:$B$917=B309)*($C$2:$C$917=C309)),
            ""
        )
    )="",
    "OK",
    _xlfn.TEXTJOIN(CHAR(10), TRUE,
        IF(
            _xlfn._xlws.FILTER($I$2:$I$917, ($B$2:$B$917=B309)*($C$2:$C$917=C309))&lt;&gt;"OK",
            _xlfn._xlws.FILTER($I$2:$I$917, ($B$2:$B$917=B309)*($C$2:$C$917=C309)),
            ""
        )
    )
)</f>
        <v>OK</v>
      </c>
      <c r="K309" s="150" t="s">
        <v>1547</v>
      </c>
    </row>
    <row r="310" spans="1:11">
      <c r="A310" s="152" t="str">
        <f>"AMLA_VR_" &amp; B310 &amp; "_" &amp; C310 &amp; "_" &amp; TEXT(COUNTIFS($B$2:B310, B310, $C$2:C310, C310), "00")</f>
        <v>AMLA_VR_AML.07.02_C0120_02</v>
      </c>
      <c r="B310" s="150" t="s">
        <v>383</v>
      </c>
      <c r="C310" s="150" t="s">
        <v>119</v>
      </c>
      <c r="D310" s="150" t="s">
        <v>1575</v>
      </c>
      <c r="E310" s="153" t="str" cm="1">
        <f t="array" aca="1" ref="E310" ca="1">IF(C310="", INDIRECT("'"&amp;B310&amp;"'!B3"), INDEX(INDIRECT("'"&amp;B310&amp;"'!5:5"), COLUMN(INDIRECT("'"&amp;B310&amp;"'!"&amp;D310))))</f>
        <v>Last Audit - Customers ML/TF Risk Profile</v>
      </c>
      <c r="F310" s="150" t="s">
        <v>1548</v>
      </c>
      <c r="G310" s="150" t="s">
        <v>1545</v>
      </c>
      <c r="H310" s="151" t="s">
        <v>1673</v>
      </c>
      <c r="I310" s="150" t="str">
        <f>IF(TRIM('AML.07.02'!$M$11&amp;"")="", "OK", IF(ISNUMBER('AML.07.02'!$M$11+0), "OK", $G310&amp;": "&amp;$H310))</f>
        <v>OK</v>
      </c>
      <c r="J310" s="150" t="str" cm="1">
        <f t="array" ref="J310">IF(
    _xlfn.TEXTJOIN(CHAR(10), TRUE,
        IF(
            _xlfn._xlws.FILTER($I$2:$I$917, ($B$2:$B$917=B310)*($C$2:$C$917=C310))&lt;&gt;"OK",
            _xlfn._xlws.FILTER($I$2:$I$917, ($B$2:$B$917=B310)*($C$2:$C$917=C310)),
            ""
        )
    )="",
    "OK",
    _xlfn.TEXTJOIN(CHAR(10), TRUE,
        IF(
            _xlfn._xlws.FILTER($I$2:$I$917, ($B$2:$B$917=B310)*($C$2:$C$917=C310))&lt;&gt;"OK",
            _xlfn._xlws.FILTER($I$2:$I$917, ($B$2:$B$917=B310)*($C$2:$C$917=C310)),
            ""
        )
    )
)</f>
        <v>OK</v>
      </c>
      <c r="K310" s="150" t="s">
        <v>1547</v>
      </c>
    </row>
    <row r="311" spans="1:11">
      <c r="A311" s="152" t="str">
        <f>"AMLA_VR_" &amp; B311 &amp; "_" &amp; C311 &amp; "_" &amp; TEXT(COUNTIFS($B$2:B311, B311, $C$2:C311, C311), "00")</f>
        <v>AMLA_VR_AML.07.02_C0130_01</v>
      </c>
      <c r="B311" s="150" t="s">
        <v>383</v>
      </c>
      <c r="C311" s="150" t="s">
        <v>120</v>
      </c>
      <c r="D311" s="150" t="s">
        <v>1577</v>
      </c>
      <c r="E311" s="153" t="str" cm="1">
        <f t="array" aca="1" ref="E311" ca="1">IF(C311="", INDIRECT("'"&amp;B311&amp;"'!B3"), INDEX(INDIRECT("'"&amp;B311&amp;"'!5:5"), COLUMN(INDIRECT("'"&amp;B311&amp;"'!"&amp;D311))))</f>
        <v>Last Audit – Assessment AML/CFT Training measures</v>
      </c>
      <c r="F311" s="150" t="s">
        <v>1544</v>
      </c>
      <c r="G311" s="150" t="s">
        <v>1545</v>
      </c>
      <c r="H311" s="151" t="s">
        <v>1678</v>
      </c>
      <c r="I311" s="150" t="str">
        <f>IF('AML.07.02'!$N$11&gt;DATE(2025,12,31), $G311 &amp; ": " &amp; $H311, "OK")</f>
        <v>OK</v>
      </c>
      <c r="J311" s="150" t="str" cm="1">
        <f t="array" ref="J311">IF(
    _xlfn.TEXTJOIN(CHAR(10), TRUE,
        IF(
            _xlfn._xlws.FILTER($I$2:$I$917, ($B$2:$B$917=B311)*($C$2:$C$917=C311))&lt;&gt;"OK",
            _xlfn._xlws.FILTER($I$2:$I$917, ($B$2:$B$917=B311)*($C$2:$C$917=C311)),
            ""
        )
    )="",
    "OK",
    _xlfn.TEXTJOIN(CHAR(10), TRUE,
        IF(
            _xlfn._xlws.FILTER($I$2:$I$917, ($B$2:$B$917=B311)*($C$2:$C$917=C311))&lt;&gt;"OK",
            _xlfn._xlws.FILTER($I$2:$I$917, ($B$2:$B$917=B311)*($C$2:$C$917=C311)),
            ""
        )
    )
)</f>
        <v>OK</v>
      </c>
      <c r="K311" s="150" t="s">
        <v>1547</v>
      </c>
    </row>
    <row r="312" spans="1:11">
      <c r="A312" s="152" t="str">
        <f>"AMLA_VR_" &amp; B312 &amp; "_" &amp; C312 &amp; "_" &amp; TEXT(COUNTIFS($B$2:B312, B312, $C$2:C312, C312), "00")</f>
        <v>AMLA_VR_AML.07.02_C0130_02</v>
      </c>
      <c r="B312" s="150" t="s">
        <v>383</v>
      </c>
      <c r="C312" s="150" t="s">
        <v>120</v>
      </c>
      <c r="D312" s="150" t="s">
        <v>1577</v>
      </c>
      <c r="E312" s="153" t="str" cm="1">
        <f t="array" aca="1" ref="E312" ca="1">IF(C312="", INDIRECT("'"&amp;B312&amp;"'!B3"), INDEX(INDIRECT("'"&amp;B312&amp;"'!5:5"), COLUMN(INDIRECT("'"&amp;B312&amp;"'!"&amp;D312))))</f>
        <v>Last Audit – Assessment AML/CFT Training measures</v>
      </c>
      <c r="F312" s="150" t="s">
        <v>1548</v>
      </c>
      <c r="G312" s="150" t="s">
        <v>1545</v>
      </c>
      <c r="H312" s="151" t="s">
        <v>1673</v>
      </c>
      <c r="I312" s="150" t="str">
        <f>IF(TRIM('AML.07.02'!$N$11&amp;"")="", "OK", IF(ISNUMBER('AML.07.02'!$N$11+0), "OK", $G312&amp;": "&amp;$H312))</f>
        <v>OK</v>
      </c>
      <c r="J312" s="150" t="str" cm="1">
        <f t="array" ref="J312">IF(
    _xlfn.TEXTJOIN(CHAR(10), TRUE,
        IF(
            _xlfn._xlws.FILTER($I$2:$I$917, ($B$2:$B$917=B312)*($C$2:$C$917=C312))&lt;&gt;"OK",
            _xlfn._xlws.FILTER($I$2:$I$917, ($B$2:$B$917=B312)*($C$2:$C$917=C312)),
            ""
        )
    )="",
    "OK",
    _xlfn.TEXTJOIN(CHAR(10), TRUE,
        IF(
            _xlfn._xlws.FILTER($I$2:$I$917, ($B$2:$B$917=B312)*($C$2:$C$917=C312))&lt;&gt;"OK",
            _xlfn._xlws.FILTER($I$2:$I$917, ($B$2:$B$917=B312)*($C$2:$C$917=C312)),
            ""
        )
    )
)</f>
        <v>OK</v>
      </c>
      <c r="K312" s="150" t="s">
        <v>1547</v>
      </c>
    </row>
    <row r="313" spans="1:11">
      <c r="A313" s="152" t="str">
        <f>"AMLA_VR_" &amp; B313 &amp; "_" &amp; C313 &amp; "_" &amp; TEXT(COUNTIFS($B$2:B313, B313, $C$2:C313, C313), "00")</f>
        <v>AMLA_VR_AML.07.02_C0140_01</v>
      </c>
      <c r="B313" s="150" t="s">
        <v>383</v>
      </c>
      <c r="C313" s="150" t="s">
        <v>121</v>
      </c>
      <c r="D313" s="150" t="s">
        <v>1579</v>
      </c>
      <c r="E313" s="153" t="str" cm="1">
        <f t="array" aca="1" ref="E313" ca="1">IF(C313="", INDIRECT("'"&amp;B313&amp;"'!B3"), INDEX(INDIRECT("'"&amp;B313&amp;"'!5:5"), COLUMN(INDIRECT("'"&amp;B313&amp;"'!"&amp;D313))))</f>
        <v>Last Audit - Identification and Verification Procedures</v>
      </c>
      <c r="F313" s="150" t="s">
        <v>1544</v>
      </c>
      <c r="G313" s="150" t="s">
        <v>1545</v>
      </c>
      <c r="H313" s="151" t="s">
        <v>1679</v>
      </c>
      <c r="I313" s="150" t="str">
        <f>IF('AML.07.02'!$O$11&gt;DATE(2025,12,31), $G313 &amp; ": " &amp; $H313, "OK")</f>
        <v>OK</v>
      </c>
      <c r="J313" s="150" t="str" cm="1">
        <f t="array" ref="J313">IF(
    _xlfn.TEXTJOIN(CHAR(10), TRUE,
        IF(
            _xlfn._xlws.FILTER($I$2:$I$917, ($B$2:$B$917=B313)*($C$2:$C$917=C313))&lt;&gt;"OK",
            _xlfn._xlws.FILTER($I$2:$I$917, ($B$2:$B$917=B313)*($C$2:$C$917=C313)),
            ""
        )
    )="",
    "OK",
    _xlfn.TEXTJOIN(CHAR(10), TRUE,
        IF(
            _xlfn._xlws.FILTER($I$2:$I$917, ($B$2:$B$917=B313)*($C$2:$C$917=C313))&lt;&gt;"OK",
            _xlfn._xlws.FILTER($I$2:$I$917, ($B$2:$B$917=B313)*($C$2:$C$917=C313)),
            ""
        )
    )
)</f>
        <v>OK</v>
      </c>
      <c r="K313" s="150" t="s">
        <v>1547</v>
      </c>
    </row>
    <row r="314" spans="1:11">
      <c r="A314" s="152" t="str">
        <f>"AMLA_VR_" &amp; B314 &amp; "_" &amp; C314 &amp; "_" &amp; TEXT(COUNTIFS($B$2:B314, B314, $C$2:C314, C314), "00")</f>
        <v>AMLA_VR_AML.07.02_C0140_02</v>
      </c>
      <c r="B314" s="150" t="s">
        <v>383</v>
      </c>
      <c r="C314" s="150" t="s">
        <v>121</v>
      </c>
      <c r="D314" s="150" t="s">
        <v>1579</v>
      </c>
      <c r="E314" s="153" t="str" cm="1">
        <f t="array" aca="1" ref="E314" ca="1">IF(C314="", INDIRECT("'"&amp;B314&amp;"'!B3"), INDEX(INDIRECT("'"&amp;B314&amp;"'!5:5"), COLUMN(INDIRECT("'"&amp;B314&amp;"'!"&amp;D314))))</f>
        <v>Last Audit - Identification and Verification Procedures</v>
      </c>
      <c r="F314" s="150" t="s">
        <v>1548</v>
      </c>
      <c r="G314" s="150" t="s">
        <v>1545</v>
      </c>
      <c r="H314" s="151" t="s">
        <v>1673</v>
      </c>
      <c r="I314" s="150" t="str">
        <f>IF(TRIM('AML.07.02'!$O$11&amp;"")="", "OK", IF(ISNUMBER('AML.07.02'!$O$11+0), "OK", $G314&amp;": "&amp;$H314))</f>
        <v>OK</v>
      </c>
      <c r="J314" s="150" t="str" cm="1">
        <f t="array" ref="J314">IF(
    _xlfn.TEXTJOIN(CHAR(10), TRUE,
        IF(
            _xlfn._xlws.FILTER($I$2:$I$917, ($B$2:$B$917=B314)*($C$2:$C$917=C314))&lt;&gt;"OK",
            _xlfn._xlws.FILTER($I$2:$I$917, ($B$2:$B$917=B314)*($C$2:$C$917=C314)),
            ""
        )
    )="",
    "OK",
    _xlfn.TEXTJOIN(CHAR(10), TRUE,
        IF(
            _xlfn._xlws.FILTER($I$2:$I$917, ($B$2:$B$917=B314)*($C$2:$C$917=C314))&lt;&gt;"OK",
            _xlfn._xlws.FILTER($I$2:$I$917, ($B$2:$B$917=B314)*($C$2:$C$917=C314)),
            ""
        )
    )
)</f>
        <v>OK</v>
      </c>
      <c r="K314" s="150" t="s">
        <v>1547</v>
      </c>
    </row>
    <row r="315" spans="1:11">
      <c r="A315" s="152" t="str">
        <f>"AMLA_VR_" &amp; B315 &amp; "_" &amp; C315 &amp; "_" &amp; TEXT(COUNTIFS($B$2:B315, B315, $C$2:C315, C315), "00")</f>
        <v>AMLA_VR_AML.07.02_C0150_01</v>
      </c>
      <c r="B315" s="150" t="s">
        <v>383</v>
      </c>
      <c r="C315" s="150" t="s">
        <v>122</v>
      </c>
      <c r="D315" s="150" t="s">
        <v>1581</v>
      </c>
      <c r="E315" s="153" t="str" cm="1">
        <f t="array" aca="1" ref="E315" ca="1">IF(C315="", INDIRECT("'"&amp;B315&amp;"'!B3"), INDEX(INDIRECT("'"&amp;B315&amp;"'!5:5"), COLUMN(INDIRECT("'"&amp;B315&amp;"'!"&amp;D315))))</f>
        <v>Last Audit - Policies and Procedures for Monitoring and Analysing Business Relationships</v>
      </c>
      <c r="F315" s="150" t="s">
        <v>1544</v>
      </c>
      <c r="G315" s="150" t="s">
        <v>1545</v>
      </c>
      <c r="H315" s="151" t="s">
        <v>1680</v>
      </c>
      <c r="I315" s="150" t="str">
        <f>IF('AML.07.02'!$P$11&gt;DATE(2025,12,31), $G315 &amp; ": " &amp; $H315, "OK")</f>
        <v>OK</v>
      </c>
      <c r="J315" s="150" t="str" cm="1">
        <f t="array" ref="J315">IF(
    _xlfn.TEXTJOIN(CHAR(10), TRUE,
        IF(
            _xlfn._xlws.FILTER($I$2:$I$917, ($B$2:$B$917=B315)*($C$2:$C$917=C315))&lt;&gt;"OK",
            _xlfn._xlws.FILTER($I$2:$I$917, ($B$2:$B$917=B315)*($C$2:$C$917=C315)),
            ""
        )
    )="",
    "OK",
    _xlfn.TEXTJOIN(CHAR(10), TRUE,
        IF(
            _xlfn._xlws.FILTER($I$2:$I$917, ($B$2:$B$917=B315)*($C$2:$C$917=C315))&lt;&gt;"OK",
            _xlfn._xlws.FILTER($I$2:$I$917, ($B$2:$B$917=B315)*($C$2:$C$917=C315)),
            ""
        )
    )
)</f>
        <v>OK</v>
      </c>
      <c r="K315" s="150" t="s">
        <v>1547</v>
      </c>
    </row>
    <row r="316" spans="1:11">
      <c r="A316" s="152" t="str">
        <f>"AMLA_VR_" &amp; B316 &amp; "_" &amp; C316 &amp; "_" &amp; TEXT(COUNTIFS($B$2:B316, B316, $C$2:C316, C316), "00")</f>
        <v>AMLA_VR_AML.07.02_C0150_02</v>
      </c>
      <c r="B316" s="150" t="s">
        <v>383</v>
      </c>
      <c r="C316" s="150" t="s">
        <v>122</v>
      </c>
      <c r="D316" s="150" t="s">
        <v>1581</v>
      </c>
      <c r="E316" s="153" t="str" cm="1">
        <f t="array" aca="1" ref="E316" ca="1">IF(C316="", INDIRECT("'"&amp;B316&amp;"'!B3"), INDEX(INDIRECT("'"&amp;B316&amp;"'!5:5"), COLUMN(INDIRECT("'"&amp;B316&amp;"'!"&amp;D316))))</f>
        <v>Last Audit - Policies and Procedures for Monitoring and Analysing Business Relationships</v>
      </c>
      <c r="F316" s="150" t="s">
        <v>1548</v>
      </c>
      <c r="G316" s="150" t="s">
        <v>1545</v>
      </c>
      <c r="H316" s="151" t="s">
        <v>1673</v>
      </c>
      <c r="I316" s="150" t="str">
        <f>IF(TRIM('AML.07.02'!$P$11&amp;"")="", "OK", IF(ISNUMBER('AML.07.02'!$P$11+0), "OK", $G316&amp;": "&amp;$H316))</f>
        <v>OK</v>
      </c>
      <c r="J316" s="150" t="str" cm="1">
        <f t="array" ref="J316">IF(
    _xlfn.TEXTJOIN(CHAR(10), TRUE,
        IF(
            _xlfn._xlws.FILTER($I$2:$I$917, ($B$2:$B$917=B316)*($C$2:$C$917=C316))&lt;&gt;"OK",
            _xlfn._xlws.FILTER($I$2:$I$917, ($B$2:$B$917=B316)*($C$2:$C$917=C316)),
            ""
        )
    )="",
    "OK",
    _xlfn.TEXTJOIN(CHAR(10), TRUE,
        IF(
            _xlfn._xlws.FILTER($I$2:$I$917, ($B$2:$B$917=B316)*($C$2:$C$917=C316))&lt;&gt;"OK",
            _xlfn._xlws.FILTER($I$2:$I$917, ($B$2:$B$917=B316)*($C$2:$C$917=C316)),
            ""
        )
    )
)</f>
        <v>OK</v>
      </c>
      <c r="K316" s="150" t="s">
        <v>1547</v>
      </c>
    </row>
    <row r="317" spans="1:11">
      <c r="A317" s="152" t="str">
        <f>"AMLA_VR_" &amp; B317 &amp; "_" &amp; C317 &amp; "_" &amp; TEXT(COUNTIFS($B$2:B317, B317, $C$2:C317, C317), "00")</f>
        <v>AMLA_VR_AML.07.02_C0160_01</v>
      </c>
      <c r="B317" s="150" t="s">
        <v>383</v>
      </c>
      <c r="C317" s="150" t="s">
        <v>123</v>
      </c>
      <c r="D317" s="150" t="s">
        <v>1583</v>
      </c>
      <c r="E317" s="153" t="str" cm="1">
        <f t="array" aca="1" ref="E317" ca="1">IF(C317="", INDIRECT("'"&amp;B317&amp;"'!B3"), INDEX(INDIRECT("'"&amp;B317&amp;"'!5:5"), COLUMN(INDIRECT("'"&amp;B317&amp;"'!"&amp;D317))))</f>
        <v>Last Audit - Suspicious Transaction or Activity Reporting Procedures</v>
      </c>
      <c r="F317" s="150" t="s">
        <v>1544</v>
      </c>
      <c r="G317" s="150" t="s">
        <v>1545</v>
      </c>
      <c r="H317" s="151" t="s">
        <v>1681</v>
      </c>
      <c r="I317" s="150" t="str">
        <f>IF('AML.07.02'!$Q$11&gt;DATE(2025,12,31), $G317 &amp; ": " &amp; $H317, "OK")</f>
        <v>OK</v>
      </c>
      <c r="J317" s="150" t="str" cm="1">
        <f t="array" ref="J317">IF(
    _xlfn.TEXTJOIN(CHAR(10), TRUE,
        IF(
            _xlfn._xlws.FILTER($I$2:$I$917, ($B$2:$B$917=B317)*($C$2:$C$917=C317))&lt;&gt;"OK",
            _xlfn._xlws.FILTER($I$2:$I$917, ($B$2:$B$917=B317)*($C$2:$C$917=C317)),
            ""
        )
    )="",
    "OK",
    _xlfn.TEXTJOIN(CHAR(10), TRUE,
        IF(
            _xlfn._xlws.FILTER($I$2:$I$917, ($B$2:$B$917=B317)*($C$2:$C$917=C317))&lt;&gt;"OK",
            _xlfn._xlws.FILTER($I$2:$I$917, ($B$2:$B$917=B317)*($C$2:$C$917=C317)),
            ""
        )
    )
)</f>
        <v>OK</v>
      </c>
      <c r="K317" s="150" t="s">
        <v>1547</v>
      </c>
    </row>
    <row r="318" spans="1:11">
      <c r="A318" s="152" t="str">
        <f>"AMLA_VR_" &amp; B318 &amp; "_" &amp; C318 &amp; "_" &amp; TEXT(COUNTIFS($B$2:B318, B318, $C$2:C318, C318), "00")</f>
        <v>AMLA_VR_AML.07.02_C0160_02</v>
      </c>
      <c r="B318" s="150" t="s">
        <v>383</v>
      </c>
      <c r="C318" s="150" t="s">
        <v>123</v>
      </c>
      <c r="D318" s="150" t="s">
        <v>1583</v>
      </c>
      <c r="E318" s="153" t="str" cm="1">
        <f t="array" aca="1" ref="E318" ca="1">IF(C318="", INDIRECT("'"&amp;B318&amp;"'!B3"), INDEX(INDIRECT("'"&amp;B318&amp;"'!5:5"), COLUMN(INDIRECT("'"&amp;B318&amp;"'!"&amp;D318))))</f>
        <v>Last Audit - Suspicious Transaction or Activity Reporting Procedures</v>
      </c>
      <c r="F318" s="150" t="s">
        <v>1548</v>
      </c>
      <c r="G318" s="150" t="s">
        <v>1545</v>
      </c>
      <c r="H318" s="151" t="s">
        <v>1673</v>
      </c>
      <c r="I318" s="150" t="str">
        <f>IF(TRIM('AML.07.02'!$Q$11&amp;"")="", "OK", IF(ISNUMBER('AML.07.02'!$Q$11+0), "OK", $G318&amp;": "&amp;$H318))</f>
        <v>OK</v>
      </c>
      <c r="J318" s="150" t="str" cm="1">
        <f t="array" ref="J318">IF(
    _xlfn.TEXTJOIN(CHAR(10), TRUE,
        IF(
            _xlfn._xlws.FILTER($I$2:$I$917, ($B$2:$B$917=B318)*($C$2:$C$917=C318))&lt;&gt;"OK",
            _xlfn._xlws.FILTER($I$2:$I$917, ($B$2:$B$917=B318)*($C$2:$C$917=C318)),
            ""
        )
    )="",
    "OK",
    _xlfn.TEXTJOIN(CHAR(10), TRUE,
        IF(
            _xlfn._xlws.FILTER($I$2:$I$917, ($B$2:$B$917=B318)*($C$2:$C$917=C318))&lt;&gt;"OK",
            _xlfn._xlws.FILTER($I$2:$I$917, ($B$2:$B$917=B318)*($C$2:$C$917=C318)),
            ""
        )
    )
)</f>
        <v>OK</v>
      </c>
      <c r="K318" s="150" t="s">
        <v>1547</v>
      </c>
    </row>
    <row r="319" spans="1:11">
      <c r="A319" s="152" t="str">
        <f>"AMLA_VR_" &amp; B319 &amp; "_" &amp; C319 &amp; "_" &amp; TEXT(COUNTIFS($B$2:B319, B319, $C$2:C319, C319), "00")</f>
        <v>AMLA_VR_AML.07.02_C0170_01</v>
      </c>
      <c r="B319" s="150" t="s">
        <v>383</v>
      </c>
      <c r="C319" s="150" t="s">
        <v>124</v>
      </c>
      <c r="D319" s="150" t="s">
        <v>1585</v>
      </c>
      <c r="E319" s="153" t="str" cm="1">
        <f t="array" aca="1" ref="E319" ca="1">IF(C319="", INDIRECT("'"&amp;B319&amp;"'!B3"), INDEX(INDIRECT("'"&amp;B319&amp;"'!5:5"), COLUMN(INDIRECT("'"&amp;B319&amp;"'!"&amp;D319))))</f>
        <v>Last Audit - Record-keeping Policies and Procedures</v>
      </c>
      <c r="F319" s="150" t="s">
        <v>1544</v>
      </c>
      <c r="G319" s="150" t="s">
        <v>1545</v>
      </c>
      <c r="H319" s="151" t="s">
        <v>1682</v>
      </c>
      <c r="I319" s="150" t="str">
        <f>IF('AML.07.02'!$R$11&gt;DATE(2025,12,31), $G319 &amp; ": " &amp; $H319, "OK")</f>
        <v>OK</v>
      </c>
      <c r="J319" s="150" t="str" cm="1">
        <f t="array" ref="J319">IF(
    _xlfn.TEXTJOIN(CHAR(10), TRUE,
        IF(
            _xlfn._xlws.FILTER($I$2:$I$917, ($B$2:$B$917=B319)*($C$2:$C$917=C319))&lt;&gt;"OK",
            _xlfn._xlws.FILTER($I$2:$I$917, ($B$2:$B$917=B319)*($C$2:$C$917=C319)),
            ""
        )
    )="",
    "OK",
    _xlfn.TEXTJOIN(CHAR(10), TRUE,
        IF(
            _xlfn._xlws.FILTER($I$2:$I$917, ($B$2:$B$917=B319)*($C$2:$C$917=C319))&lt;&gt;"OK",
            _xlfn._xlws.FILTER($I$2:$I$917, ($B$2:$B$917=B319)*($C$2:$C$917=C319)),
            ""
        )
    )
)</f>
        <v>OK</v>
      </c>
      <c r="K319" s="150" t="s">
        <v>1547</v>
      </c>
    </row>
    <row r="320" spans="1:11">
      <c r="A320" s="152" t="str">
        <f>"AMLA_VR_" &amp; B320 &amp; "_" &amp; C320 &amp; "_" &amp; TEXT(COUNTIFS($B$2:B320, B320, $C$2:C320, C320), "00")</f>
        <v>AMLA_VR_AML.07.02_C0170_02</v>
      </c>
      <c r="B320" s="150" t="s">
        <v>383</v>
      </c>
      <c r="C320" s="150" t="s">
        <v>124</v>
      </c>
      <c r="D320" s="150" t="s">
        <v>1585</v>
      </c>
      <c r="E320" s="153" t="str" cm="1">
        <f t="array" aca="1" ref="E320" ca="1">IF(C320="", INDIRECT("'"&amp;B320&amp;"'!B3"), INDEX(INDIRECT("'"&amp;B320&amp;"'!5:5"), COLUMN(INDIRECT("'"&amp;B320&amp;"'!"&amp;D320))))</f>
        <v>Last Audit - Record-keeping Policies and Procedures</v>
      </c>
      <c r="F320" s="150" t="s">
        <v>1548</v>
      </c>
      <c r="G320" s="150" t="s">
        <v>1545</v>
      </c>
      <c r="H320" s="151" t="s">
        <v>1673</v>
      </c>
      <c r="I320" s="150" t="str">
        <f>IF(TRIM('AML.07.02'!$R$11&amp;"")="", "OK", IF(ISNUMBER('AML.07.02'!$R$11+0), "OK", $G320&amp;": "&amp;$H320))</f>
        <v>OK</v>
      </c>
      <c r="J320" s="150" t="str" cm="1">
        <f t="array" ref="J320">IF(
    _xlfn.TEXTJOIN(CHAR(10), TRUE,
        IF(
            _xlfn._xlws.FILTER($I$2:$I$917, ($B$2:$B$917=B320)*($C$2:$C$917=C320))&lt;&gt;"OK",
            _xlfn._xlws.FILTER($I$2:$I$917, ($B$2:$B$917=B320)*($C$2:$C$917=C320)),
            ""
        )
    )="",
    "OK",
    _xlfn.TEXTJOIN(CHAR(10), TRUE,
        IF(
            _xlfn._xlws.FILTER($I$2:$I$917, ($B$2:$B$917=B320)*($C$2:$C$917=C320))&lt;&gt;"OK",
            _xlfn._xlws.FILTER($I$2:$I$917, ($B$2:$B$917=B320)*($C$2:$C$917=C320)),
            ""
        )
    )
)</f>
        <v>OK</v>
      </c>
      <c r="K320" s="150" t="s">
        <v>1547</v>
      </c>
    </row>
    <row r="321" spans="1:11">
      <c r="A321" s="152" t="str">
        <f>"AMLA_VR_" &amp; B321 &amp; "_" &amp; C321 &amp; "_" &amp; TEXT(COUNTIFS($B$2:B321, B321, $C$2:C321, C321), "00")</f>
        <v>AMLA_VR_AML.07.02_C0180_01</v>
      </c>
      <c r="B321" s="150" t="s">
        <v>383</v>
      </c>
      <c r="C321" s="150" t="s">
        <v>125</v>
      </c>
      <c r="D321" s="150" t="s">
        <v>1587</v>
      </c>
      <c r="E321" s="153" t="str" cm="1">
        <f t="array" aca="1" ref="E321" ca="1">IF(C321="", INDIRECT("'"&amp;B321&amp;"'!B3"), INDEX(INDIRECT("'"&amp;B321&amp;"'!5:5"), COLUMN(INDIRECT("'"&amp;B321&amp;"'!"&amp;D321))))</f>
        <v>Last Audit - Resources dedicated to AML/CFT</v>
      </c>
      <c r="F321" s="150" t="s">
        <v>1544</v>
      </c>
      <c r="G321" s="150" t="s">
        <v>1545</v>
      </c>
      <c r="H321" s="151" t="s">
        <v>1683</v>
      </c>
      <c r="I321" s="150" t="str">
        <f>IF('AML.07.02'!$S$11&gt;DATE(2025,12,31), $G321 &amp; ": " &amp; $H321, "OK")</f>
        <v>OK</v>
      </c>
      <c r="J321" s="150" t="str" cm="1">
        <f t="array" ref="J321">IF(
    _xlfn.TEXTJOIN(CHAR(10), TRUE,
        IF(
            _xlfn._xlws.FILTER($I$2:$I$917, ($B$2:$B$917=B321)*($C$2:$C$917=C321))&lt;&gt;"OK",
            _xlfn._xlws.FILTER($I$2:$I$917, ($B$2:$B$917=B321)*($C$2:$C$917=C321)),
            ""
        )
    )="",
    "OK",
    _xlfn.TEXTJOIN(CHAR(10), TRUE,
        IF(
            _xlfn._xlws.FILTER($I$2:$I$917, ($B$2:$B$917=B321)*($C$2:$C$917=C321))&lt;&gt;"OK",
            _xlfn._xlws.FILTER($I$2:$I$917, ($B$2:$B$917=B321)*($C$2:$C$917=C321)),
            ""
        )
    )
)</f>
        <v>OK</v>
      </c>
      <c r="K321" s="150" t="s">
        <v>1547</v>
      </c>
    </row>
    <row r="322" spans="1:11">
      <c r="A322" s="152" t="str">
        <f>"AMLA_VR_" &amp; B322 &amp; "_" &amp; C322 &amp; "_" &amp; TEXT(COUNTIFS($B$2:B322, B322, $C$2:C322, C322), "00")</f>
        <v>AMLA_VR_AML.07.02_C0180_02</v>
      </c>
      <c r="B322" s="150" t="s">
        <v>383</v>
      </c>
      <c r="C322" s="150" t="s">
        <v>125</v>
      </c>
      <c r="D322" s="150" t="s">
        <v>1587</v>
      </c>
      <c r="E322" s="153" t="str" cm="1">
        <f t="array" aca="1" ref="E322" ca="1">IF(C322="", INDIRECT("'"&amp;B322&amp;"'!B3"), INDEX(INDIRECT("'"&amp;B322&amp;"'!5:5"), COLUMN(INDIRECT("'"&amp;B322&amp;"'!"&amp;D322))))</f>
        <v>Last Audit - Resources dedicated to AML/CFT</v>
      </c>
      <c r="F322" s="150" t="s">
        <v>1548</v>
      </c>
      <c r="G322" s="150" t="s">
        <v>1545</v>
      </c>
      <c r="H322" s="151" t="s">
        <v>1673</v>
      </c>
      <c r="I322" s="150" t="str">
        <f>IF(TRIM('AML.07.02'!$S$11&amp;"")="", "OK", IF(ISNUMBER('AML.07.02'!$S$11+0), "OK", $G322&amp;": "&amp;$H322))</f>
        <v>OK</v>
      </c>
      <c r="J322" s="150" t="str" cm="1">
        <f t="array" ref="J322">IF(
    _xlfn.TEXTJOIN(CHAR(10), TRUE,
        IF(
            _xlfn._xlws.FILTER($I$2:$I$917, ($B$2:$B$917=B322)*($C$2:$C$917=C322))&lt;&gt;"OK",
            _xlfn._xlws.FILTER($I$2:$I$917, ($B$2:$B$917=B322)*($C$2:$C$917=C322)),
            ""
        )
    )="",
    "OK",
    _xlfn.TEXTJOIN(CHAR(10), TRUE,
        IF(
            _xlfn._xlws.FILTER($I$2:$I$917, ($B$2:$B$917=B322)*($C$2:$C$917=C322))&lt;&gt;"OK",
            _xlfn._xlws.FILTER($I$2:$I$917, ($B$2:$B$917=B322)*($C$2:$C$917=C322)),
            ""
        )
    )
)</f>
        <v>OK</v>
      </c>
      <c r="K322" s="150" t="s">
        <v>1547</v>
      </c>
    </row>
    <row r="323" spans="1:11">
      <c r="A323" s="152" t="str">
        <f>"AMLA_VR_" &amp; B323 &amp; "_" &amp; C323 &amp; "_" &amp; TEXT(COUNTIFS($B$2:B323, B323, $C$2:C323, C323), "00")</f>
        <v>AMLA_VR_AML.07.02_C0190_01</v>
      </c>
      <c r="B323" s="150" t="s">
        <v>383</v>
      </c>
      <c r="C323" s="150" t="s">
        <v>126</v>
      </c>
      <c r="D323" s="150" t="s">
        <v>1589</v>
      </c>
      <c r="E323" s="153" t="str" cm="1">
        <f t="array" aca="1" ref="E323" ca="1">IF(C323="", INDIRECT("'"&amp;B323&amp;"'!B3"), INDEX(INDIRECT("'"&amp;B323&amp;"'!5:5"), COLUMN(INDIRECT("'"&amp;B323&amp;"'!"&amp;D323))))</f>
        <v>Last Audit - Organisation of the AML/CFT System, Governance and Reporting Arrangements</v>
      </c>
      <c r="F323" s="150" t="s">
        <v>1544</v>
      </c>
      <c r="G323" s="150" t="s">
        <v>1545</v>
      </c>
      <c r="H323" s="151" t="s">
        <v>1684</v>
      </c>
      <c r="I323" s="150" t="str">
        <f>IF('AML.07.02'!$T$11&gt;DATE(2025,12,31), $G323 &amp; ": " &amp; $H323, "OK")</f>
        <v>OK</v>
      </c>
      <c r="J323" s="150" t="str" cm="1">
        <f t="array" ref="J323">IF(
    _xlfn.TEXTJOIN(CHAR(10), TRUE,
        IF(
            _xlfn._xlws.FILTER($I$2:$I$917, ($B$2:$B$917=B323)*($C$2:$C$917=C323))&lt;&gt;"OK",
            _xlfn._xlws.FILTER($I$2:$I$917, ($B$2:$B$917=B323)*($C$2:$C$917=C323)),
            ""
        )
    )="",
    "OK",
    _xlfn.TEXTJOIN(CHAR(10), TRUE,
        IF(
            _xlfn._xlws.FILTER($I$2:$I$917, ($B$2:$B$917=B323)*($C$2:$C$917=C323))&lt;&gt;"OK",
            _xlfn._xlws.FILTER($I$2:$I$917, ($B$2:$B$917=B323)*($C$2:$C$917=C323)),
            ""
        )
    )
)</f>
        <v>OK</v>
      </c>
      <c r="K323" s="150" t="s">
        <v>1547</v>
      </c>
    </row>
    <row r="324" spans="1:11">
      <c r="A324" s="152" t="str">
        <f>"AMLA_VR_" &amp; B324 &amp; "_" &amp; C324 &amp; "_" &amp; TEXT(COUNTIFS($B$2:B324, B324, $C$2:C324, C324), "00")</f>
        <v>AMLA_VR_AML.07.02_C0190_02</v>
      </c>
      <c r="B324" s="150" t="s">
        <v>383</v>
      </c>
      <c r="C324" s="150" t="s">
        <v>126</v>
      </c>
      <c r="D324" s="150" t="s">
        <v>1589</v>
      </c>
      <c r="E324" s="153" t="str" cm="1">
        <f t="array" aca="1" ref="E324" ca="1">IF(C324="", INDIRECT("'"&amp;B324&amp;"'!B3"), INDEX(INDIRECT("'"&amp;B324&amp;"'!5:5"), COLUMN(INDIRECT("'"&amp;B324&amp;"'!"&amp;D324))))</f>
        <v>Last Audit - Organisation of the AML/CFT System, Governance and Reporting Arrangements</v>
      </c>
      <c r="F324" s="150" t="s">
        <v>1548</v>
      </c>
      <c r="G324" s="150" t="s">
        <v>1545</v>
      </c>
      <c r="H324" s="151" t="s">
        <v>1673</v>
      </c>
      <c r="I324" s="150" t="str">
        <f>IF(TRIM('AML.07.02'!$T$11&amp;"")="", "OK", IF(ISNUMBER('AML.07.02'!$T$11+0), "OK", $G324&amp;": "&amp;$H324))</f>
        <v>OK</v>
      </c>
      <c r="J324" s="150" t="str" cm="1">
        <f t="array" ref="J324">IF(
    _xlfn.TEXTJOIN(CHAR(10), TRUE,
        IF(
            _xlfn._xlws.FILTER($I$2:$I$917, ($B$2:$B$917=B324)*($C$2:$C$917=C324))&lt;&gt;"OK",
            _xlfn._xlws.FILTER($I$2:$I$917, ($B$2:$B$917=B324)*($C$2:$C$917=C324)),
            ""
        )
    )="",
    "OK",
    _xlfn.TEXTJOIN(CHAR(10), TRUE,
        IF(
            _xlfn._xlws.FILTER($I$2:$I$917, ($B$2:$B$917=B324)*($C$2:$C$917=C324))&lt;&gt;"OK",
            _xlfn._xlws.FILTER($I$2:$I$917, ($B$2:$B$917=B324)*($C$2:$C$917=C324)),
            ""
        )
    )
)</f>
        <v>OK</v>
      </c>
      <c r="K324" s="150" t="s">
        <v>1547</v>
      </c>
    </row>
    <row r="325" spans="1:11">
      <c r="A325" s="152" t="str">
        <f>"AMLA_VR_" &amp; B325 &amp; "_" &amp; C325 &amp; "_" &amp; TEXT(COUNTIFS($B$2:B325, B325, $C$2:C325, C325), "00")</f>
        <v>AMLA_VR_AML.07.03_C0010_01</v>
      </c>
      <c r="B325" s="150" t="s">
        <v>406</v>
      </c>
      <c r="C325" s="150" t="s">
        <v>108</v>
      </c>
      <c r="D325" s="150" t="s">
        <v>1556</v>
      </c>
      <c r="E325" s="153" t="str" cm="1">
        <f t="array" aca="1" ref="E325" ca="1">IF(C325="", INDIRECT("'"&amp;B325&amp;"'!B3"), INDEX(INDIRECT("'"&amp;B325&amp;"'!5:5"), COLUMN(INDIRECT("'"&amp;B325&amp;"'!"&amp;D325))))</f>
        <v>Last approval date of the BWRA</v>
      </c>
      <c r="F325" s="150" t="s">
        <v>1544</v>
      </c>
      <c r="G325" s="150" t="s">
        <v>1545</v>
      </c>
      <c r="H325" s="151" t="s">
        <v>1672</v>
      </c>
      <c r="I325" s="150" t="str">
        <f>IF('AML.07.03'!$B$11&gt;DATE(2025,12,31), $G325 &amp; ": " &amp; $H325, "OK")</f>
        <v>OK</v>
      </c>
      <c r="J325" s="150" t="str" cm="1">
        <f t="array" ref="J325">IF(
    _xlfn.TEXTJOIN(CHAR(10), TRUE,
        IF(
            _xlfn._xlws.FILTER($I$2:$I$917, ($B$2:$B$917=B325)*($C$2:$C$917=C325))&lt;&gt;"OK",
            _xlfn._xlws.FILTER($I$2:$I$917, ($B$2:$B$917=B325)*($C$2:$C$917=C325)),
            ""
        )
    )="",
    "OK",
    _xlfn.TEXTJOIN(CHAR(10), TRUE,
        IF(
            _xlfn._xlws.FILTER($I$2:$I$917, ($B$2:$B$917=B325)*($C$2:$C$917=C325))&lt;&gt;"OK",
            _xlfn._xlws.FILTER($I$2:$I$917, ($B$2:$B$917=B325)*($C$2:$C$917=C325)),
            ""
        )
    )
)</f>
        <v>OK</v>
      </c>
      <c r="K325" s="150" t="s">
        <v>1547</v>
      </c>
    </row>
    <row r="326" spans="1:11">
      <c r="A326" s="152" t="str">
        <f>"AMLA_VR_" &amp; B326 &amp; "_" &amp; C326 &amp; "_" &amp; TEXT(COUNTIFS($B$2:B326, B326, $C$2:C326, C326), "00")</f>
        <v>AMLA_VR_AML.07.03_C0010_02</v>
      </c>
      <c r="B326" s="150" t="s">
        <v>406</v>
      </c>
      <c r="C326" s="150" t="s">
        <v>108</v>
      </c>
      <c r="D326" s="150" t="s">
        <v>1556</v>
      </c>
      <c r="E326" s="153" t="str" cm="1">
        <f t="array" aca="1" ref="E326" ca="1">IF(C326="", INDIRECT("'"&amp;B326&amp;"'!B3"), INDEX(INDIRECT("'"&amp;B326&amp;"'!5:5"), COLUMN(INDIRECT("'"&amp;B326&amp;"'!"&amp;D326))))</f>
        <v>Last approval date of the BWRA</v>
      </c>
      <c r="F326" s="150" t="s">
        <v>1548</v>
      </c>
      <c r="G326" s="150" t="s">
        <v>1545</v>
      </c>
      <c r="H326" s="151" t="s">
        <v>1673</v>
      </c>
      <c r="I326" s="150" t="str">
        <f>IF(TRIM('AML.07.03'!$B$11&amp;"")="", "OK", IF(ISNUMBER('AML.07.03'!$B$11+0), "OK", $G326&amp;": "&amp;$H326))</f>
        <v>OK</v>
      </c>
      <c r="J326" s="150" t="str" cm="1">
        <f t="array" ref="J326">IF(
    _xlfn.TEXTJOIN(CHAR(10), TRUE,
        IF(
            _xlfn._xlws.FILTER($I$2:$I$917, ($B$2:$B$917=B326)*($C$2:$C$917=C326))&lt;&gt;"OK",
            _xlfn._xlws.FILTER($I$2:$I$917, ($B$2:$B$917=B326)*($C$2:$C$917=C326)),
            ""
        )
    )="",
    "OK",
    _xlfn.TEXTJOIN(CHAR(10), TRUE,
        IF(
            _xlfn._xlws.FILTER($I$2:$I$917, ($B$2:$B$917=B326)*($C$2:$C$917=C326))&lt;&gt;"OK",
            _xlfn._xlws.FILTER($I$2:$I$917, ($B$2:$B$917=B326)*($C$2:$C$917=C326)),
            ""
        )
    )
)</f>
        <v>OK</v>
      </c>
      <c r="K326" s="150" t="s">
        <v>1547</v>
      </c>
    </row>
    <row r="327" spans="1:11">
      <c r="A327" s="152" t="str">
        <f>"AMLA_VR_" &amp; B327 &amp; "_" &amp; C327 &amp; "_" &amp; TEXT(COUNTIFS($B$2:B327, B327, $C$2:C327, C327), "00")</f>
        <v>AMLA_VR_AML.07.03_C0020_01</v>
      </c>
      <c r="B327" s="150" t="s">
        <v>406</v>
      </c>
      <c r="C327" s="150" t="s">
        <v>109</v>
      </c>
      <c r="D327" s="150" t="s">
        <v>1543</v>
      </c>
      <c r="E327" s="153" t="str" cm="1">
        <f t="array" aca="1" ref="E327" ca="1">IF(C327="", INDIRECT("'"&amp;B327&amp;"'!B3"), INDEX(INDIRECT("'"&amp;B327&amp;"'!5:5"), COLUMN(INDIRECT("'"&amp;B327&amp;"'!"&amp;D327))))</f>
        <v>Senior Management Approval (BWRA)</v>
      </c>
      <c r="F327" s="150" t="s">
        <v>1548</v>
      </c>
      <c r="G327" s="150" t="s">
        <v>1545</v>
      </c>
      <c r="H327" s="151" t="s">
        <v>1555</v>
      </c>
      <c r="I327" s="150" t="str">
        <f>IF(TRIM(SUBSTITUTE('AML.07.03'!$C$11&amp;"",CHAR(160),""))="","OK",IF(COUNTIF(LIST_AMLA_00006,'AML.07.03'!$C$11)=0,$G327&amp;": "&amp;$H327,"OK"))</f>
        <v>OK</v>
      </c>
      <c r="J327" s="150" t="str" cm="1">
        <f t="array" ref="J327">IF(
    _xlfn.TEXTJOIN(CHAR(10), TRUE,
        IF(
            _xlfn._xlws.FILTER($I$2:$I$917, ($B$2:$B$917=B327)*($C$2:$C$917=C327))&lt;&gt;"OK",
            _xlfn._xlws.FILTER($I$2:$I$917, ($B$2:$B$917=B327)*($C$2:$C$917=C327)),
            ""
        )
    )="",
    "OK",
    _xlfn.TEXTJOIN(CHAR(10), TRUE,
        IF(
            _xlfn._xlws.FILTER($I$2:$I$917, ($B$2:$B$917=B327)*($C$2:$C$917=C327))&lt;&gt;"OK",
            _xlfn._xlws.FILTER($I$2:$I$917, ($B$2:$B$917=B327)*($C$2:$C$917=C327)),
            ""
        )
    )
)</f>
        <v>OK</v>
      </c>
      <c r="K327" s="150" t="s">
        <v>1547</v>
      </c>
    </row>
    <row r="328" spans="1:11">
      <c r="A328" s="152" t="str">
        <f>"AMLA_VR_" &amp; B328 &amp; "_" &amp; C328 &amp; "_" &amp; TEXT(COUNTIFS($B$2:B328, B328, $C$2:C328, C328), "00")</f>
        <v>AMLA_VR_AML.07.03_C0030_01</v>
      </c>
      <c r="B328" s="150" t="s">
        <v>406</v>
      </c>
      <c r="C328" s="150" t="s">
        <v>110</v>
      </c>
      <c r="D328" s="150" t="s">
        <v>1560</v>
      </c>
      <c r="E328" s="153" t="str" cm="1">
        <f t="array" aca="1" ref="E328" ca="1">IF(C328="", INDIRECT("'"&amp;B328&amp;"'!B3"), INDEX(INDIRECT("'"&amp;B328&amp;"'!5:5"), COLUMN(INDIRECT("'"&amp;B328&amp;"'!"&amp;D328))))</f>
        <v>Date of the last update of the CRA</v>
      </c>
      <c r="F328" s="150" t="s">
        <v>1544</v>
      </c>
      <c r="G328" s="150" t="s">
        <v>1545</v>
      </c>
      <c r="H328" s="151" t="s">
        <v>1685</v>
      </c>
      <c r="I328" s="150" t="str">
        <f>IF('AML.07.03'!$D$11&gt;DATE(2025,12,31), $G328 &amp; ": " &amp; $H328, "OK")</f>
        <v>OK</v>
      </c>
      <c r="J328" s="150" t="str" cm="1">
        <f t="array" ref="J328">IF(
    _xlfn.TEXTJOIN(CHAR(10), TRUE,
        IF(
            _xlfn._xlws.FILTER($I$2:$I$917, ($B$2:$B$917=B328)*($C$2:$C$917=C328))&lt;&gt;"OK",
            _xlfn._xlws.FILTER($I$2:$I$917, ($B$2:$B$917=B328)*($C$2:$C$917=C328)),
            ""
        )
    )="",
    "OK",
    _xlfn.TEXTJOIN(CHAR(10), TRUE,
        IF(
            _xlfn._xlws.FILTER($I$2:$I$917, ($B$2:$B$917=B328)*($C$2:$C$917=C328))&lt;&gt;"OK",
            _xlfn._xlws.FILTER($I$2:$I$917, ($B$2:$B$917=B328)*($C$2:$C$917=C328)),
            ""
        )
    )
)</f>
        <v>OK</v>
      </c>
      <c r="K328" s="150" t="s">
        <v>1547</v>
      </c>
    </row>
    <row r="329" spans="1:11">
      <c r="A329" s="152" t="str">
        <f>"AMLA_VR_" &amp; B329 &amp; "_" &amp; C329 &amp; "_" &amp; TEXT(COUNTIFS($B$2:B329, B329, $C$2:C329, C329), "00")</f>
        <v>AMLA_VR_AML.07.03_C0030_02</v>
      </c>
      <c r="B329" s="150" t="s">
        <v>406</v>
      </c>
      <c r="C329" s="150" t="s">
        <v>110</v>
      </c>
      <c r="D329" s="150" t="s">
        <v>1560</v>
      </c>
      <c r="E329" s="153" t="str" cm="1">
        <f t="array" aca="1" ref="E329" ca="1">IF(C329="", INDIRECT("'"&amp;B329&amp;"'!B3"), INDEX(INDIRECT("'"&amp;B329&amp;"'!5:5"), COLUMN(INDIRECT("'"&amp;B329&amp;"'!"&amp;D329))))</f>
        <v>Date of the last update of the CRA</v>
      </c>
      <c r="F329" s="150" t="s">
        <v>1548</v>
      </c>
      <c r="G329" s="150" t="s">
        <v>1545</v>
      </c>
      <c r="H329" s="151" t="s">
        <v>1673</v>
      </c>
      <c r="I329" s="150" t="str">
        <f>IF(TRIM('AML.07.03'!$D$11&amp;"")="", "OK", IF(ISNUMBER('AML.07.03'!$D$11+0), "OK", $G329&amp;": "&amp;$H329))</f>
        <v>OK</v>
      </c>
      <c r="J329" s="150" t="str" cm="1">
        <f t="array" ref="J329">IF(
    _xlfn.TEXTJOIN(CHAR(10), TRUE,
        IF(
            _xlfn._xlws.FILTER($I$2:$I$917, ($B$2:$B$917=B329)*($C$2:$C$917=C329))&lt;&gt;"OK",
            _xlfn._xlws.FILTER($I$2:$I$917, ($B$2:$B$917=B329)*($C$2:$C$917=C329)),
            ""
        )
    )="",
    "OK",
    _xlfn.TEXTJOIN(CHAR(10), TRUE,
        IF(
            _xlfn._xlws.FILTER($I$2:$I$917, ($B$2:$B$917=B329)*($C$2:$C$917=C329))&lt;&gt;"OK",
            _xlfn._xlws.FILTER($I$2:$I$917, ($B$2:$B$917=B329)*($C$2:$C$917=C329)),
            ""
        )
    )
)</f>
        <v>OK</v>
      </c>
      <c r="K329" s="150" t="s">
        <v>1547</v>
      </c>
    </row>
    <row r="330" spans="1:11">
      <c r="A330" s="152" t="str">
        <f>"AMLA_VR_" &amp; B330 &amp; "_" &amp; C330 &amp; "_" &amp; TEXT(COUNTIFS($B$2:B330, B330, $C$2:C330, C330), "00")</f>
        <v>AMLA_VR_AML.07.03_C0040_01</v>
      </c>
      <c r="B330" s="150" t="s">
        <v>406</v>
      </c>
      <c r="C330" s="150" t="s">
        <v>111</v>
      </c>
      <c r="D330" s="150" t="s">
        <v>1562</v>
      </c>
      <c r="E330" s="153" t="str" cm="1">
        <f t="array" aca="1" ref="E330" ca="1">IF(C330="", INDIRECT("'"&amp;B330&amp;"'!B3"), INDEX(INDIRECT("'"&amp;B330&amp;"'!5:5"), COLUMN(INDIRECT("'"&amp;B330&amp;"'!"&amp;D330))))</f>
        <v>Customers - Low Risk</v>
      </c>
      <c r="F330" s="150" t="s">
        <v>1544</v>
      </c>
      <c r="G330" s="150" t="s">
        <v>1545</v>
      </c>
      <c r="H330" s="151" t="s">
        <v>1617</v>
      </c>
      <c r="I330" s="150" t="str">
        <f>IF('AML.07.03'!$E$11&lt;0, $G330 &amp; ": " &amp; $H330, "OK")</f>
        <v>OK</v>
      </c>
      <c r="J330" s="150" t="str" cm="1">
        <f t="array" aca="1" ref="J330" ca="1">IF(
    _xlfn.TEXTJOIN(CHAR(10), TRUE,
        IF(
            _xlfn._xlws.FILTER($I$2:$I$917, ($B$2:$B$917=B330)*($C$2:$C$917=C330))&lt;&gt;"OK",
            _xlfn._xlws.FILTER($I$2:$I$917, ($B$2:$B$917=B330)*($C$2:$C$917=C330)),
            ""
        )
    )="",
    "OK",
    _xlfn.TEXTJOIN(CHAR(10), TRUE,
        IF(
            _xlfn._xlws.FILTER($I$2:$I$917, ($B$2:$B$917=B330)*($C$2:$C$917=C330))&lt;&gt;"OK",
            _xlfn._xlws.FILTER($I$2:$I$917, ($B$2:$B$917=B330)*($C$2:$C$917=C330)),
            ""
        )
    )
)</f>
        <v>OK</v>
      </c>
      <c r="K330" s="150" t="s">
        <v>1547</v>
      </c>
    </row>
    <row r="331" spans="1:11">
      <c r="A331" s="152" t="str">
        <f>"AMLA_VR_" &amp; B331 &amp; "_" &amp; C331 &amp; "_" &amp; TEXT(COUNTIFS($B$2:B331, B331, $C$2:C331, C331), "00")</f>
        <v>AMLA_VR_AML.07.03_C0040_02</v>
      </c>
      <c r="B331" s="150" t="s">
        <v>406</v>
      </c>
      <c r="C331" s="150" t="s">
        <v>111</v>
      </c>
      <c r="D331" s="150" t="s">
        <v>1562</v>
      </c>
      <c r="E331" s="153" t="str" cm="1">
        <f t="array" aca="1" ref="E331" ca="1">IF(C331="", INDIRECT("'"&amp;B331&amp;"'!B3"), INDEX(INDIRECT("'"&amp;B331&amp;"'!5:5"), COLUMN(INDIRECT("'"&amp;B331&amp;"'!"&amp;D331))))</f>
        <v>Customers - Low Risk</v>
      </c>
      <c r="F331" s="150" t="s">
        <v>1548</v>
      </c>
      <c r="G331" s="150" t="s">
        <v>1545</v>
      </c>
      <c r="H331" s="151" t="s">
        <v>1549</v>
      </c>
      <c r="I331" s="150" t="str">
        <f>IF(TRIM(SUBSTITUTE('AML.07.03'!$E$11&amp;"",CHAR(160),""))="","OK",IF(OR(NOT(ISNUMBER('AML.07.03'!$E$11)),IFERROR(INT('AML.07.03'!$E$11)&lt;&gt;'AML.07.03'!$E$11,TRUE)),$G331&amp;": "&amp;$H331,"OK"))</f>
        <v>OK</v>
      </c>
      <c r="J331" s="150" t="str" cm="1">
        <f t="array" aca="1" ref="J331" ca="1">IF(
    _xlfn.TEXTJOIN(CHAR(10), TRUE,
        IF(
            _xlfn._xlws.FILTER($I$2:$I$917, ($B$2:$B$917=B331)*($C$2:$C$917=C331))&lt;&gt;"OK",
            _xlfn._xlws.FILTER($I$2:$I$917, ($B$2:$B$917=B331)*($C$2:$C$917=C331)),
            ""
        )
    )="",
    "OK",
    _xlfn.TEXTJOIN(CHAR(10), TRUE,
        IF(
            _xlfn._xlws.FILTER($I$2:$I$917, ($B$2:$B$917=B331)*($C$2:$C$917=C331))&lt;&gt;"OK",
            _xlfn._xlws.FILTER($I$2:$I$917, ($B$2:$B$917=B331)*($C$2:$C$917=C331)),
            ""
        )
    )
)</f>
        <v>OK</v>
      </c>
      <c r="K331" s="150" t="s">
        <v>1547</v>
      </c>
    </row>
    <row r="332" spans="1:11">
      <c r="A332" s="152" t="str">
        <f>"AMLA_VR_" &amp; B332 &amp; "_" &amp; C332 &amp; "_" &amp; TEXT(COUNTIFS($B$2:B332, B332, $C$2:C332, C332), "00")</f>
        <v>AMLA_VR_AML.07.03_C0040_03</v>
      </c>
      <c r="B332" s="150" t="s">
        <v>406</v>
      </c>
      <c r="C332" s="150" t="s">
        <v>111</v>
      </c>
      <c r="D332" s="150" t="s">
        <v>1562</v>
      </c>
      <c r="E332" s="153" t="str" cm="1">
        <f t="array" aca="1" ref="E332" ca="1">IF(C332="", INDIRECT("'"&amp;B332&amp;"'!B3"), INDEX(INDIRECT("'"&amp;B332&amp;"'!5:5"), COLUMN(INDIRECT("'"&amp;B332&amp;"'!"&amp;D332))))</f>
        <v>Customers - Low Risk</v>
      </c>
      <c r="F332" s="150" t="s">
        <v>1544</v>
      </c>
      <c r="G332" s="150" t="s">
        <v>1550</v>
      </c>
      <c r="H332" s="151" t="s">
        <v>1686</v>
      </c>
      <c r="I332" s="150" t="str" cm="1">
        <f t="array" aca="1" ref="I332" ca="1">IF(INDIRECT(B332&amp;"!"&amp;D332)&gt;'AML.02.01'!$B$11, $G332 &amp; ": " &amp; $H332, "OK")</f>
        <v>OK</v>
      </c>
      <c r="J332" s="150" t="str" cm="1">
        <f t="array" aca="1" ref="J332" ca="1">IF(
    _xlfn.TEXTJOIN(CHAR(10), TRUE,
        IF(
            _xlfn._xlws.FILTER($I$2:$I$917, ($B$2:$B$917=B332)*($C$2:$C$917=C332))&lt;&gt;"OK",
            _xlfn._xlws.FILTER($I$2:$I$917, ($B$2:$B$917=B332)*($C$2:$C$917=C332)),
            ""
        )
    )="",
    "OK",
    _xlfn.TEXTJOIN(CHAR(10), TRUE,
        IF(
            _xlfn._xlws.FILTER($I$2:$I$917, ($B$2:$B$917=B332)*($C$2:$C$917=C332))&lt;&gt;"OK",
            _xlfn._xlws.FILTER($I$2:$I$917, ($B$2:$B$917=B332)*($C$2:$C$917=C332)),
            ""
        )
    )
)</f>
        <v>OK</v>
      </c>
      <c r="K332" s="150" t="s">
        <v>1547</v>
      </c>
    </row>
    <row r="333" spans="1:11">
      <c r="A333" s="152" t="str">
        <f>"AMLA_VR_" &amp; B333 &amp; "_" &amp; C333 &amp; "_" &amp; TEXT(COUNTIFS($B$2:B333, B333, $C$2:C333, C333), "00")</f>
        <v>AMLA_VR_AML.07.03_C0050_01</v>
      </c>
      <c r="B333" s="150" t="s">
        <v>406</v>
      </c>
      <c r="C333" s="150" t="s">
        <v>112</v>
      </c>
      <c r="D333" s="150" t="s">
        <v>1563</v>
      </c>
      <c r="E333" s="153" t="str" cm="1">
        <f t="array" aca="1" ref="E333" ca="1">IF(C333="", INDIRECT("'"&amp;B333&amp;"'!B3"), INDEX(INDIRECT("'"&amp;B333&amp;"'!5:5"), COLUMN(INDIRECT("'"&amp;B333&amp;"'!"&amp;D333))))</f>
        <v>Customers - Medium-low Risk</v>
      </c>
      <c r="F333" s="150" t="s">
        <v>1544</v>
      </c>
      <c r="G333" s="150" t="s">
        <v>1545</v>
      </c>
      <c r="H333" s="151" t="s">
        <v>1618</v>
      </c>
      <c r="I333" s="150" t="str">
        <f>IF('AML.07.03'!$F$11&lt;0, $G333 &amp; ": " &amp; $H333, "OK")</f>
        <v>OK</v>
      </c>
      <c r="J333" s="150" t="str" cm="1">
        <f t="array" aca="1" ref="J333" ca="1">IF(
    _xlfn.TEXTJOIN(CHAR(10), TRUE,
        IF(
            _xlfn._xlws.FILTER($I$2:$I$917, ($B$2:$B$917=B333)*($C$2:$C$917=C333))&lt;&gt;"OK",
            _xlfn._xlws.FILTER($I$2:$I$917, ($B$2:$B$917=B333)*($C$2:$C$917=C333)),
            ""
        )
    )="",
    "OK",
    _xlfn.TEXTJOIN(CHAR(10), TRUE,
        IF(
            _xlfn._xlws.FILTER($I$2:$I$917, ($B$2:$B$917=B333)*($C$2:$C$917=C333))&lt;&gt;"OK",
            _xlfn._xlws.FILTER($I$2:$I$917, ($B$2:$B$917=B333)*($C$2:$C$917=C333)),
            ""
        )
    )
)</f>
        <v>OK</v>
      </c>
      <c r="K333" s="150" t="s">
        <v>1547</v>
      </c>
    </row>
    <row r="334" spans="1:11">
      <c r="A334" s="152" t="str">
        <f>"AMLA_VR_" &amp; B334 &amp; "_" &amp; C334 &amp; "_" &amp; TEXT(COUNTIFS($B$2:B334, B334, $C$2:C334, C334), "00")</f>
        <v>AMLA_VR_AML.07.03_C0050_02</v>
      </c>
      <c r="B334" s="150" t="s">
        <v>406</v>
      </c>
      <c r="C334" s="150" t="s">
        <v>112</v>
      </c>
      <c r="D334" s="150" t="s">
        <v>1563</v>
      </c>
      <c r="E334" s="153" t="str" cm="1">
        <f t="array" aca="1" ref="E334" ca="1">IF(C334="", INDIRECT("'"&amp;B334&amp;"'!B3"), INDEX(INDIRECT("'"&amp;B334&amp;"'!5:5"), COLUMN(INDIRECT("'"&amp;B334&amp;"'!"&amp;D334))))</f>
        <v>Customers - Medium-low Risk</v>
      </c>
      <c r="F334" s="150" t="s">
        <v>1548</v>
      </c>
      <c r="G334" s="150" t="s">
        <v>1545</v>
      </c>
      <c r="H334" s="151" t="s">
        <v>1549</v>
      </c>
      <c r="I334" s="150" t="str">
        <f>IF(TRIM(SUBSTITUTE('AML.07.03'!$F$11&amp;"",CHAR(160),""))="","OK",IF(OR(NOT(ISNUMBER('AML.07.03'!$F$11)),IFERROR(INT('AML.07.03'!$F$11)&lt;&gt;'AML.07.03'!$F$11,TRUE)),$G334&amp;": "&amp;$H334,"OK"))</f>
        <v>OK</v>
      </c>
      <c r="J334" s="150" t="str" cm="1">
        <f t="array" aca="1" ref="J334" ca="1">IF(
    _xlfn.TEXTJOIN(CHAR(10), TRUE,
        IF(
            _xlfn._xlws.FILTER($I$2:$I$917, ($B$2:$B$917=B334)*($C$2:$C$917=C334))&lt;&gt;"OK",
            _xlfn._xlws.FILTER($I$2:$I$917, ($B$2:$B$917=B334)*($C$2:$C$917=C334)),
            ""
        )
    )="",
    "OK",
    _xlfn.TEXTJOIN(CHAR(10), TRUE,
        IF(
            _xlfn._xlws.FILTER($I$2:$I$917, ($B$2:$B$917=B334)*($C$2:$C$917=C334))&lt;&gt;"OK",
            _xlfn._xlws.FILTER($I$2:$I$917, ($B$2:$B$917=B334)*($C$2:$C$917=C334)),
            ""
        )
    )
)</f>
        <v>OK</v>
      </c>
      <c r="K334" s="150" t="s">
        <v>1547</v>
      </c>
    </row>
    <row r="335" spans="1:11">
      <c r="A335" s="152" t="str">
        <f>"AMLA_VR_" &amp; B335 &amp; "_" &amp; C335 &amp; "_" &amp; TEXT(COUNTIFS($B$2:B335, B335, $C$2:C335, C335), "00")</f>
        <v>AMLA_VR_AML.07.03_C0050_03</v>
      </c>
      <c r="B335" s="150" t="s">
        <v>406</v>
      </c>
      <c r="C335" s="150" t="s">
        <v>112</v>
      </c>
      <c r="D335" s="150" t="s">
        <v>1563</v>
      </c>
      <c r="E335" s="153" t="str" cm="1">
        <f t="array" aca="1" ref="E335" ca="1">IF(C335="", INDIRECT("'"&amp;B335&amp;"'!B3"), INDEX(INDIRECT("'"&amp;B335&amp;"'!5:5"), COLUMN(INDIRECT("'"&amp;B335&amp;"'!"&amp;D335))))</f>
        <v>Customers - Medium-low Risk</v>
      </c>
      <c r="F335" s="150" t="s">
        <v>1544</v>
      </c>
      <c r="G335" s="150" t="s">
        <v>1550</v>
      </c>
      <c r="H335" s="151" t="s">
        <v>1686</v>
      </c>
      <c r="I335" s="150" t="str" cm="1">
        <f t="array" aca="1" ref="I335" ca="1">IF(INDIRECT(B335&amp;"!"&amp;D335)&gt;'AML.02.01'!$B$11, $G335 &amp; ": " &amp; $H335, "OK")</f>
        <v>OK</v>
      </c>
      <c r="J335" s="150" t="str" cm="1">
        <f t="array" aca="1" ref="J335" ca="1">IF(
    _xlfn.TEXTJOIN(CHAR(10), TRUE,
        IF(
            _xlfn._xlws.FILTER($I$2:$I$917, ($B$2:$B$917=B335)*($C$2:$C$917=C335))&lt;&gt;"OK",
            _xlfn._xlws.FILTER($I$2:$I$917, ($B$2:$B$917=B335)*($C$2:$C$917=C335)),
            ""
        )
    )="",
    "OK",
    _xlfn.TEXTJOIN(CHAR(10), TRUE,
        IF(
            _xlfn._xlws.FILTER($I$2:$I$917, ($B$2:$B$917=B335)*($C$2:$C$917=C335))&lt;&gt;"OK",
            _xlfn._xlws.FILTER($I$2:$I$917, ($B$2:$B$917=B335)*($C$2:$C$917=C335)),
            ""
        )
    )
)</f>
        <v>OK</v>
      </c>
      <c r="K335" s="150" t="s">
        <v>1547</v>
      </c>
    </row>
    <row r="336" spans="1:11">
      <c r="A336" s="152" t="str">
        <f>"AMLA_VR_" &amp; B336 &amp; "_" &amp; C336 &amp; "_" &amp; TEXT(COUNTIFS($B$2:B336, B336, $C$2:C336, C336), "00")</f>
        <v>AMLA_VR_AML.07.03_C0060_01</v>
      </c>
      <c r="B336" s="150" t="s">
        <v>406</v>
      </c>
      <c r="C336" s="150" t="s">
        <v>113</v>
      </c>
      <c r="D336" s="150" t="s">
        <v>1565</v>
      </c>
      <c r="E336" s="153" t="str" cm="1">
        <f t="array" aca="1" ref="E336" ca="1">IF(C336="", INDIRECT("'"&amp;B336&amp;"'!B3"), INDEX(INDIRECT("'"&amp;B336&amp;"'!5:5"), COLUMN(INDIRECT("'"&amp;B336&amp;"'!"&amp;D336))))</f>
        <v>Customers - Medium-high Risk</v>
      </c>
      <c r="F336" s="150" t="s">
        <v>1544</v>
      </c>
      <c r="G336" s="150" t="s">
        <v>1545</v>
      </c>
      <c r="H336" s="151" t="s">
        <v>1619</v>
      </c>
      <c r="I336" s="150" t="str">
        <f>IF('AML.07.03'!$G$11&lt;0, $G336 &amp; ": " &amp; $H336, "OK")</f>
        <v>OK</v>
      </c>
      <c r="J336" s="150" t="str" cm="1">
        <f t="array" aca="1" ref="J336" ca="1">IF(
    _xlfn.TEXTJOIN(CHAR(10), TRUE,
        IF(
            _xlfn._xlws.FILTER($I$2:$I$917, ($B$2:$B$917=B336)*($C$2:$C$917=C336))&lt;&gt;"OK",
            _xlfn._xlws.FILTER($I$2:$I$917, ($B$2:$B$917=B336)*($C$2:$C$917=C336)),
            ""
        )
    )="",
    "OK",
    _xlfn.TEXTJOIN(CHAR(10), TRUE,
        IF(
            _xlfn._xlws.FILTER($I$2:$I$917, ($B$2:$B$917=B336)*($C$2:$C$917=C336))&lt;&gt;"OK",
            _xlfn._xlws.FILTER($I$2:$I$917, ($B$2:$B$917=B336)*($C$2:$C$917=C336)),
            ""
        )
    )
)</f>
        <v>OK</v>
      </c>
      <c r="K336" s="150" t="s">
        <v>1547</v>
      </c>
    </row>
    <row r="337" spans="1:11">
      <c r="A337" s="152" t="str">
        <f>"AMLA_VR_" &amp; B337 &amp; "_" &amp; C337 &amp; "_" &amp; TEXT(COUNTIFS($B$2:B337, B337, $C$2:C337, C337), "00")</f>
        <v>AMLA_VR_AML.07.03_C0060_02</v>
      </c>
      <c r="B337" s="150" t="s">
        <v>406</v>
      </c>
      <c r="C337" s="150" t="s">
        <v>113</v>
      </c>
      <c r="D337" s="150" t="s">
        <v>1565</v>
      </c>
      <c r="E337" s="153" t="str" cm="1">
        <f t="array" aca="1" ref="E337" ca="1">IF(C337="", INDIRECT("'"&amp;B337&amp;"'!B3"), INDEX(INDIRECT("'"&amp;B337&amp;"'!5:5"), COLUMN(INDIRECT("'"&amp;B337&amp;"'!"&amp;D337))))</f>
        <v>Customers - Medium-high Risk</v>
      </c>
      <c r="F337" s="150" t="s">
        <v>1548</v>
      </c>
      <c r="G337" s="150" t="s">
        <v>1545</v>
      </c>
      <c r="H337" s="151" t="s">
        <v>1549</v>
      </c>
      <c r="I337" s="150" t="str">
        <f>IF(TRIM(SUBSTITUTE('AML.07.03'!$G$11&amp;"",CHAR(160),""))="","OK",IF(OR(NOT(ISNUMBER('AML.07.03'!$G$11)),IFERROR(INT('AML.07.03'!$G$11)&lt;&gt;'AML.07.03'!$G$11,TRUE)),$G337&amp;": "&amp;$H337,"OK"))</f>
        <v>OK</v>
      </c>
      <c r="J337" s="150" t="str" cm="1">
        <f t="array" aca="1" ref="J337" ca="1">IF(
    _xlfn.TEXTJOIN(CHAR(10), TRUE,
        IF(
            _xlfn._xlws.FILTER($I$2:$I$917, ($B$2:$B$917=B337)*($C$2:$C$917=C337))&lt;&gt;"OK",
            _xlfn._xlws.FILTER($I$2:$I$917, ($B$2:$B$917=B337)*($C$2:$C$917=C337)),
            ""
        )
    )="",
    "OK",
    _xlfn.TEXTJOIN(CHAR(10), TRUE,
        IF(
            _xlfn._xlws.FILTER($I$2:$I$917, ($B$2:$B$917=B337)*($C$2:$C$917=C337))&lt;&gt;"OK",
            _xlfn._xlws.FILTER($I$2:$I$917, ($B$2:$B$917=B337)*($C$2:$C$917=C337)),
            ""
        )
    )
)</f>
        <v>OK</v>
      </c>
      <c r="K337" s="150" t="s">
        <v>1547</v>
      </c>
    </row>
    <row r="338" spans="1:11">
      <c r="A338" s="152" t="str">
        <f>"AMLA_VR_" &amp; B338 &amp; "_" &amp; C338 &amp; "_" &amp; TEXT(COUNTIFS($B$2:B338, B338, $C$2:C338, C338), "00")</f>
        <v>AMLA_VR_AML.07.03_C0060_03</v>
      </c>
      <c r="B338" s="150" t="s">
        <v>406</v>
      </c>
      <c r="C338" s="150" t="s">
        <v>113</v>
      </c>
      <c r="D338" s="150" t="s">
        <v>1565</v>
      </c>
      <c r="E338" s="153" t="str" cm="1">
        <f t="array" aca="1" ref="E338" ca="1">IF(C338="", INDIRECT("'"&amp;B338&amp;"'!B3"), INDEX(INDIRECT("'"&amp;B338&amp;"'!5:5"), COLUMN(INDIRECT("'"&amp;B338&amp;"'!"&amp;D338))))</f>
        <v>Customers - Medium-high Risk</v>
      </c>
      <c r="F338" s="150" t="s">
        <v>1544</v>
      </c>
      <c r="G338" s="150" t="s">
        <v>1550</v>
      </c>
      <c r="H338" s="151" t="s">
        <v>1686</v>
      </c>
      <c r="I338" s="150" t="str" cm="1">
        <f t="array" aca="1" ref="I338" ca="1">IF(INDIRECT(B338&amp;"!"&amp;D338)&gt;'AML.02.01'!$B$11, $G338 &amp; ": " &amp; $H338, "OK")</f>
        <v>OK</v>
      </c>
      <c r="J338" s="150" t="str" cm="1">
        <f t="array" aca="1" ref="J338" ca="1">IF(
    _xlfn.TEXTJOIN(CHAR(10), TRUE,
        IF(
            _xlfn._xlws.FILTER($I$2:$I$917, ($B$2:$B$917=B338)*($C$2:$C$917=C338))&lt;&gt;"OK",
            _xlfn._xlws.FILTER($I$2:$I$917, ($B$2:$B$917=B338)*($C$2:$C$917=C338)),
            ""
        )
    )="",
    "OK",
    _xlfn.TEXTJOIN(CHAR(10), TRUE,
        IF(
            _xlfn._xlws.FILTER($I$2:$I$917, ($B$2:$B$917=B338)*($C$2:$C$917=C338))&lt;&gt;"OK",
            _xlfn._xlws.FILTER($I$2:$I$917, ($B$2:$B$917=B338)*($C$2:$C$917=C338)),
            ""
        )
    )
)</f>
        <v>OK</v>
      </c>
      <c r="K338" s="150" t="s">
        <v>1547</v>
      </c>
    </row>
    <row r="339" spans="1:11">
      <c r="A339" s="152" t="str">
        <f>"AMLA_VR_" &amp; B339 &amp; "_" &amp; C339 &amp; "_" &amp; TEXT(COUNTIFS($B$2:B339, B339, $C$2:C339, C339), "00")</f>
        <v>AMLA_VR_AML.07.03_C0070_01</v>
      </c>
      <c r="B339" s="150" t="s">
        <v>406</v>
      </c>
      <c r="C339" s="150" t="s">
        <v>114</v>
      </c>
      <c r="D339" s="150" t="s">
        <v>1567</v>
      </c>
      <c r="E339" s="153" t="str" cm="1">
        <f t="array" aca="1" ref="E339" ca="1">IF(C339="", INDIRECT("'"&amp;B339&amp;"'!B3"), INDEX(INDIRECT("'"&amp;B339&amp;"'!5:5"), COLUMN(INDIRECT("'"&amp;B339&amp;"'!"&amp;D339))))</f>
        <v>Customers - High Risk</v>
      </c>
      <c r="F339" s="150" t="s">
        <v>1544</v>
      </c>
      <c r="G339" s="150" t="s">
        <v>1545</v>
      </c>
      <c r="H339" s="151" t="s">
        <v>1620</v>
      </c>
      <c r="I339" s="150" t="str">
        <f>IF('AML.07.03'!$H$11&lt;0, $G339 &amp; ": " &amp; $H339, "OK")</f>
        <v>OK</v>
      </c>
      <c r="J339" s="150" t="str" cm="1">
        <f t="array" aca="1" ref="J339" ca="1">IF(
    _xlfn.TEXTJOIN(CHAR(10), TRUE,
        IF(
            _xlfn._xlws.FILTER($I$2:$I$917, ($B$2:$B$917=B339)*($C$2:$C$917=C339))&lt;&gt;"OK",
            _xlfn._xlws.FILTER($I$2:$I$917, ($B$2:$B$917=B339)*($C$2:$C$917=C339)),
            ""
        )
    )="",
    "OK",
    _xlfn.TEXTJOIN(CHAR(10), TRUE,
        IF(
            _xlfn._xlws.FILTER($I$2:$I$917, ($B$2:$B$917=B339)*($C$2:$C$917=C339))&lt;&gt;"OK",
            _xlfn._xlws.FILTER($I$2:$I$917, ($B$2:$B$917=B339)*($C$2:$C$917=C339)),
            ""
        )
    )
)</f>
        <v>OK</v>
      </c>
      <c r="K339" s="150" t="s">
        <v>1547</v>
      </c>
    </row>
    <row r="340" spans="1:11">
      <c r="A340" s="152" t="str">
        <f>"AMLA_VR_" &amp; B340 &amp; "_" &amp; C340 &amp; "_" &amp; TEXT(COUNTIFS($B$2:B340, B340, $C$2:C340, C340), "00")</f>
        <v>AMLA_VR_AML.07.03_C0070_02</v>
      </c>
      <c r="B340" s="150" t="s">
        <v>406</v>
      </c>
      <c r="C340" s="150" t="s">
        <v>114</v>
      </c>
      <c r="D340" s="150" t="s">
        <v>1567</v>
      </c>
      <c r="E340" s="153" t="str" cm="1">
        <f t="array" aca="1" ref="E340" ca="1">IF(C340="", INDIRECT("'"&amp;B340&amp;"'!B3"), INDEX(INDIRECT("'"&amp;B340&amp;"'!5:5"), COLUMN(INDIRECT("'"&amp;B340&amp;"'!"&amp;D340))))</f>
        <v>Customers - High Risk</v>
      </c>
      <c r="F340" s="150" t="s">
        <v>1548</v>
      </c>
      <c r="G340" s="150" t="s">
        <v>1545</v>
      </c>
      <c r="H340" s="151" t="s">
        <v>1549</v>
      </c>
      <c r="I340" s="150" t="str">
        <f>IF(TRIM(SUBSTITUTE('AML.07.03'!$H$11&amp;"",CHAR(160),""))="","OK",IF(OR(NOT(ISNUMBER('AML.07.03'!$H$11)),IFERROR(INT('AML.07.03'!$H$11)&lt;&gt;'AML.07.03'!$H$11,TRUE)),$G340&amp;": "&amp;$H340,"OK"))</f>
        <v>OK</v>
      </c>
      <c r="J340" s="150" t="str" cm="1">
        <f t="array" aca="1" ref="J340" ca="1">IF(
    _xlfn.TEXTJOIN(CHAR(10), TRUE,
        IF(
            _xlfn._xlws.FILTER($I$2:$I$917, ($B$2:$B$917=B340)*($C$2:$C$917=C340))&lt;&gt;"OK",
            _xlfn._xlws.FILTER($I$2:$I$917, ($B$2:$B$917=B340)*($C$2:$C$917=C340)),
            ""
        )
    )="",
    "OK",
    _xlfn.TEXTJOIN(CHAR(10), TRUE,
        IF(
            _xlfn._xlws.FILTER($I$2:$I$917, ($B$2:$B$917=B340)*($C$2:$C$917=C340))&lt;&gt;"OK",
            _xlfn._xlws.FILTER($I$2:$I$917, ($B$2:$B$917=B340)*($C$2:$C$917=C340)),
            ""
        )
    )
)</f>
        <v>OK</v>
      </c>
      <c r="K340" s="150" t="s">
        <v>1547</v>
      </c>
    </row>
    <row r="341" spans="1:11">
      <c r="A341" s="152" t="str">
        <f>"AMLA_VR_" &amp; B341 &amp; "_" &amp; C341 &amp; "_" &amp; TEXT(COUNTIFS($B$2:B341, B341, $C$2:C341, C341), "00")</f>
        <v>AMLA_VR_AML.07.03_C0070_03</v>
      </c>
      <c r="B341" s="150" t="s">
        <v>406</v>
      </c>
      <c r="C341" s="150" t="s">
        <v>114</v>
      </c>
      <c r="D341" s="150" t="s">
        <v>1567</v>
      </c>
      <c r="E341" s="153" t="str" cm="1">
        <f t="array" aca="1" ref="E341" ca="1">IF(C341="", INDIRECT("'"&amp;B341&amp;"'!B3"), INDEX(INDIRECT("'"&amp;B341&amp;"'!5:5"), COLUMN(INDIRECT("'"&amp;B341&amp;"'!"&amp;D341))))</f>
        <v>Customers - High Risk</v>
      </c>
      <c r="F341" s="150" t="s">
        <v>1544</v>
      </c>
      <c r="G341" s="150" t="s">
        <v>1550</v>
      </c>
      <c r="H341" s="151" t="s">
        <v>1686</v>
      </c>
      <c r="I341" s="150" t="str" cm="1">
        <f t="array" aca="1" ref="I341" ca="1">IF(INDIRECT(B341&amp;"!"&amp;D341)&gt;'AML.02.01'!$B$11, $G341 &amp; ": " &amp; $H341, "OK")</f>
        <v>OK</v>
      </c>
      <c r="J341" s="150" t="str" cm="1">
        <f t="array" aca="1" ref="J341" ca="1">IF(
    _xlfn.TEXTJOIN(CHAR(10), TRUE,
        IF(
            _xlfn._xlws.FILTER($I$2:$I$917, ($B$2:$B$917=B341)*($C$2:$C$917=C341))&lt;&gt;"OK",
            _xlfn._xlws.FILTER($I$2:$I$917, ($B$2:$B$917=B341)*($C$2:$C$917=C341)),
            ""
        )
    )="",
    "OK",
    _xlfn.TEXTJOIN(CHAR(10), TRUE,
        IF(
            _xlfn._xlws.FILTER($I$2:$I$917, ($B$2:$B$917=B341)*($C$2:$C$917=C341))&lt;&gt;"OK",
            _xlfn._xlws.FILTER($I$2:$I$917, ($B$2:$B$917=B341)*($C$2:$C$917=C341)),
            ""
        )
    )
)</f>
        <v>OK</v>
      </c>
      <c r="K341" s="150" t="s">
        <v>1547</v>
      </c>
    </row>
    <row r="342" spans="1:11">
      <c r="A342" s="152" t="str">
        <f>"AMLA_VR_" &amp; B342 &amp; "_" &amp; C342 &amp; "_" &amp; TEXT(COUNTIFS($B$2:B342, B342, $C$2:C342, C342), "00")</f>
        <v>AMLA_VR_AML.07.04_C0010_01</v>
      </c>
      <c r="B342" s="150" t="s">
        <v>414</v>
      </c>
      <c r="C342" s="150" t="s">
        <v>108</v>
      </c>
      <c r="D342" s="150" t="s">
        <v>1556</v>
      </c>
      <c r="E342" s="153" t="str" cm="1">
        <f t="array" aca="1" ref="E342" ca="1">IF(C342="", INDIRECT("'"&amp;B342&amp;"'!B3"), INDEX(INDIRECT("'"&amp;B342&amp;"'!5:5"), COLUMN(INDIRECT("'"&amp;B342&amp;"'!"&amp;D342))))</f>
        <v>Customers – LE/Trusts with BO Not Identified</v>
      </c>
      <c r="F342" s="150" t="s">
        <v>1544</v>
      </c>
      <c r="G342" s="150" t="s">
        <v>1545</v>
      </c>
      <c r="H342" s="151" t="s">
        <v>1629</v>
      </c>
      <c r="I342" s="150" t="str">
        <f>IF('AML.07.04'!$B$11&lt;0, $G342 &amp; ": " &amp; $H342, "OK")</f>
        <v>OK</v>
      </c>
      <c r="J342" s="150" t="str" cm="1">
        <f t="array" aca="1" ref="J342" ca="1">IF(
    _xlfn.TEXTJOIN(CHAR(10), TRUE,
        IF(
            _xlfn._xlws.FILTER($I$2:$I$917, ($B$2:$B$917=B342)*($C$2:$C$917=C342))&lt;&gt;"OK",
            _xlfn._xlws.FILTER($I$2:$I$917, ($B$2:$B$917=B342)*($C$2:$C$917=C342)),
            ""
        )
    )="",
    "OK",
    _xlfn.TEXTJOIN(CHAR(10), TRUE,
        IF(
            _xlfn._xlws.FILTER($I$2:$I$917, ($B$2:$B$917=B342)*($C$2:$C$917=C342))&lt;&gt;"OK",
            _xlfn._xlws.FILTER($I$2:$I$917, ($B$2:$B$917=B342)*($C$2:$C$917=C342)),
            ""
        )
    )
)</f>
        <v>OK</v>
      </c>
      <c r="K342" s="150" t="s">
        <v>1547</v>
      </c>
    </row>
    <row r="343" spans="1:11">
      <c r="A343" s="152" t="str">
        <f>"AMLA_VR_" &amp; B343 &amp; "_" &amp; C343 &amp; "_" &amp; TEXT(COUNTIFS($B$2:B343, B343, $C$2:C343, C343), "00")</f>
        <v>AMLA_VR_AML.07.04_C0010_02</v>
      </c>
      <c r="B343" s="150" t="s">
        <v>414</v>
      </c>
      <c r="C343" s="150" t="s">
        <v>108</v>
      </c>
      <c r="D343" s="150" t="s">
        <v>1556</v>
      </c>
      <c r="E343" s="153" t="str" cm="1">
        <f t="array" aca="1" ref="E343" ca="1">IF(C343="", INDIRECT("'"&amp;B343&amp;"'!B3"), INDEX(INDIRECT("'"&amp;B343&amp;"'!5:5"), COLUMN(INDIRECT("'"&amp;B343&amp;"'!"&amp;D343))))</f>
        <v>Customers – LE/Trusts with BO Not Identified</v>
      </c>
      <c r="F343" s="150" t="s">
        <v>1548</v>
      </c>
      <c r="G343" s="150" t="s">
        <v>1545</v>
      </c>
      <c r="H343" s="151" t="s">
        <v>1549</v>
      </c>
      <c r="I343" s="150" t="str">
        <f>IF(TRIM(SUBSTITUTE('AML.07.04'!$B$11&amp;"",CHAR(160),""))="","OK",IF(OR(NOT(ISNUMBER('AML.07.04'!$B$11)),IFERROR(INT('AML.07.04'!$B$11)&lt;&gt;'AML.07.04'!$B$11,TRUE)),$G343&amp;": "&amp;$H343,"OK"))</f>
        <v>OK</v>
      </c>
      <c r="J343" s="150" t="str" cm="1">
        <f t="array" aca="1" ref="J343" ca="1">IF(
    _xlfn.TEXTJOIN(CHAR(10), TRUE,
        IF(
            _xlfn._xlws.FILTER($I$2:$I$917, ($B$2:$B$917=B343)*($C$2:$C$917=C343))&lt;&gt;"OK",
            _xlfn._xlws.FILTER($I$2:$I$917, ($B$2:$B$917=B343)*($C$2:$C$917=C343)),
            ""
        )
    )="",
    "OK",
    _xlfn.TEXTJOIN(CHAR(10), TRUE,
        IF(
            _xlfn._xlws.FILTER($I$2:$I$917, ($B$2:$B$917=B343)*($C$2:$C$917=C343))&lt;&gt;"OK",
            _xlfn._xlws.FILTER($I$2:$I$917, ($B$2:$B$917=B343)*($C$2:$C$917=C343)),
            ""
        )
    )
)</f>
        <v>OK</v>
      </c>
      <c r="K343" s="150" t="s">
        <v>1547</v>
      </c>
    </row>
    <row r="344" spans="1:11">
      <c r="A344" s="152" t="str">
        <f>"AMLA_VR_" &amp; B344 &amp; "_" &amp; C344 &amp; "_" &amp; TEXT(COUNTIFS($B$2:B344, B344, $C$2:C344, C344), "00")</f>
        <v>AMLA_VR_AML.07.04_C0010_03</v>
      </c>
      <c r="B344" s="150" t="s">
        <v>414</v>
      </c>
      <c r="C344" s="150" t="s">
        <v>108</v>
      </c>
      <c r="D344" s="150" t="s">
        <v>1556</v>
      </c>
      <c r="E344" s="153" t="str" cm="1">
        <f t="array" aca="1" ref="E344" ca="1">IF(C344="", INDIRECT("'"&amp;B344&amp;"'!B3"), INDEX(INDIRECT("'"&amp;B344&amp;"'!5:5"), COLUMN(INDIRECT("'"&amp;B344&amp;"'!"&amp;D344))))</f>
        <v>Customers – LE/Trusts with BO Not Identified</v>
      </c>
      <c r="F344" s="150" t="s">
        <v>1544</v>
      </c>
      <c r="G344" s="150" t="s">
        <v>1550</v>
      </c>
      <c r="H344" s="151" t="s">
        <v>1551</v>
      </c>
      <c r="I344" s="150" t="str" cm="1">
        <f t="array" aca="1" ref="I344" ca="1">IF(INDIRECT(B344&amp;"!"&amp;D344)&gt;'AML.02.01'!$D$11, $G344 &amp; ": " &amp; $H344, "OK")</f>
        <v>OK</v>
      </c>
      <c r="J344" s="150" t="str" cm="1">
        <f t="array" aca="1" ref="J344" ca="1">IF(
    _xlfn.TEXTJOIN(CHAR(10), TRUE,
        IF(
            _xlfn._xlws.FILTER($I$2:$I$917, ($B$2:$B$917=B344)*($C$2:$C$917=C344))&lt;&gt;"OK",
            _xlfn._xlws.FILTER($I$2:$I$917, ($B$2:$B$917=B344)*($C$2:$C$917=C344)),
            ""
        )
    )="",
    "OK",
    _xlfn.TEXTJOIN(CHAR(10), TRUE,
        IF(
            _xlfn._xlws.FILTER($I$2:$I$917, ($B$2:$B$917=B344)*($C$2:$C$917=C344))&lt;&gt;"OK",
            _xlfn._xlws.FILTER($I$2:$I$917, ($B$2:$B$917=B344)*($C$2:$C$917=C344)),
            ""
        )
    )
)</f>
        <v>OK</v>
      </c>
      <c r="K344" s="150" t="s">
        <v>1547</v>
      </c>
    </row>
    <row r="345" spans="1:11">
      <c r="A345" s="152" t="str">
        <f>"AMLA_VR_" &amp; B345 &amp; "_" &amp; C345 &amp; "_" &amp; TEXT(COUNTIFS($B$2:B345, B345, $C$2:C345, C345), "00")</f>
        <v>AMLA_VR_AML.07.04_C0030_01</v>
      </c>
      <c r="B345" s="150" t="s">
        <v>414</v>
      </c>
      <c r="C345" s="150" t="s">
        <v>110</v>
      </c>
      <c r="D345" s="150" t="s">
        <v>1560</v>
      </c>
      <c r="E345" s="153" t="str" cm="1">
        <f t="array" aca="1" ref="E345" ca="1">IF(C345="", INDIRECT("'"&amp;B345&amp;"'!B3"), INDEX(INDIRECT("'"&amp;B345&amp;"'!5:5"), COLUMN(INDIRECT("'"&amp;B345&amp;"'!"&amp;D345))))</f>
        <v>Customers – Missing ID/Verification Documentation</v>
      </c>
      <c r="F345" s="150" t="s">
        <v>1544</v>
      </c>
      <c r="G345" s="150" t="s">
        <v>1545</v>
      </c>
      <c r="H345" s="151" t="s">
        <v>1616</v>
      </c>
      <c r="I345" s="150" t="str">
        <f>IF('AML.07.04'!$D$11&lt;0, $G345 &amp; ": " &amp; $H345, "OK")</f>
        <v>OK</v>
      </c>
      <c r="J345" s="150" t="str" cm="1">
        <f t="array" aca="1" ref="J345" ca="1">IF(
    _xlfn.TEXTJOIN(CHAR(10), TRUE,
        IF(
            _xlfn._xlws.FILTER($I$2:$I$917, ($B$2:$B$917=B345)*($C$2:$C$917=C345))&lt;&gt;"OK",
            _xlfn._xlws.FILTER($I$2:$I$917, ($B$2:$B$917=B345)*($C$2:$C$917=C345)),
            ""
        )
    )="",
    "OK",
    _xlfn.TEXTJOIN(CHAR(10), TRUE,
        IF(
            _xlfn._xlws.FILTER($I$2:$I$917, ($B$2:$B$917=B345)*($C$2:$C$917=C345))&lt;&gt;"OK",
            _xlfn._xlws.FILTER($I$2:$I$917, ($B$2:$B$917=B345)*($C$2:$C$917=C345)),
            ""
        )
    )
)</f>
        <v>OK</v>
      </c>
      <c r="K345" s="150" t="s">
        <v>1547</v>
      </c>
    </row>
    <row r="346" spans="1:11">
      <c r="A346" s="152" t="str">
        <f>"AMLA_VR_" &amp; B346 &amp; "_" &amp; C346 &amp; "_" &amp; TEXT(COUNTIFS($B$2:B346, B346, $C$2:C346, C346), "00")</f>
        <v>AMLA_VR_AML.07.04_C0030_02</v>
      </c>
      <c r="B346" s="150" t="s">
        <v>414</v>
      </c>
      <c r="C346" s="150" t="s">
        <v>110</v>
      </c>
      <c r="D346" s="150" t="s">
        <v>1560</v>
      </c>
      <c r="E346" s="153" t="str" cm="1">
        <f t="array" aca="1" ref="E346" ca="1">IF(C346="", INDIRECT("'"&amp;B346&amp;"'!B3"), INDEX(INDIRECT("'"&amp;B346&amp;"'!5:5"), COLUMN(INDIRECT("'"&amp;B346&amp;"'!"&amp;D346))))</f>
        <v>Customers – Missing ID/Verification Documentation</v>
      </c>
      <c r="F346" s="150" t="s">
        <v>1548</v>
      </c>
      <c r="G346" s="150" t="s">
        <v>1545</v>
      </c>
      <c r="H346" s="151" t="s">
        <v>1549</v>
      </c>
      <c r="I346" s="150" t="str">
        <f>IF(TRIM(SUBSTITUTE('AML.07.04'!$D$11&amp;"",CHAR(160),""))="","OK",IF(OR(NOT(ISNUMBER('AML.07.04'!$D$11)),IFERROR(INT('AML.07.04'!$D$11)&lt;&gt;'AML.07.04'!$D$11,TRUE)),$G346&amp;": "&amp;$H346,"OK"))</f>
        <v>OK</v>
      </c>
      <c r="J346" s="150" t="str" cm="1">
        <f t="array" aca="1" ref="J346" ca="1">IF(
    _xlfn.TEXTJOIN(CHAR(10), TRUE,
        IF(
            _xlfn._xlws.FILTER($I$2:$I$917, ($B$2:$B$917=B346)*($C$2:$C$917=C346))&lt;&gt;"OK",
            _xlfn._xlws.FILTER($I$2:$I$917, ($B$2:$B$917=B346)*($C$2:$C$917=C346)),
            ""
        )
    )="",
    "OK",
    _xlfn.TEXTJOIN(CHAR(10), TRUE,
        IF(
            _xlfn._xlws.FILTER($I$2:$I$917, ($B$2:$B$917=B346)*($C$2:$C$917=C346))&lt;&gt;"OK",
            _xlfn._xlws.FILTER($I$2:$I$917, ($B$2:$B$917=B346)*($C$2:$C$917=C346)),
            ""
        )
    )
)</f>
        <v>OK</v>
      </c>
      <c r="K346" s="150" t="s">
        <v>1547</v>
      </c>
    </row>
    <row r="347" spans="1:11">
      <c r="A347" s="152" t="str">
        <f>"AMLA_VR_" &amp; B347 &amp; "_" &amp; C347 &amp; "_" &amp; TEXT(COUNTIFS($B$2:B347, B347, $C$2:C347, C347), "00")</f>
        <v>AMLA_VR_AML.07.04_C0030_03</v>
      </c>
      <c r="B347" s="150" t="s">
        <v>414</v>
      </c>
      <c r="C347" s="150" t="s">
        <v>110</v>
      </c>
      <c r="D347" s="150" t="s">
        <v>1560</v>
      </c>
      <c r="E347" s="153" t="str" cm="1">
        <f t="array" aca="1" ref="E347" ca="1">IF(C347="", INDIRECT("'"&amp;B347&amp;"'!B3"), INDEX(INDIRECT("'"&amp;B347&amp;"'!5:5"), COLUMN(INDIRECT("'"&amp;B347&amp;"'!"&amp;D347))))</f>
        <v>Customers – Missing ID/Verification Documentation</v>
      </c>
      <c r="F347" s="150" t="s">
        <v>1544</v>
      </c>
      <c r="G347" s="150" t="s">
        <v>1550</v>
      </c>
      <c r="H347" s="151" t="s">
        <v>1686</v>
      </c>
      <c r="I347" s="150" t="str" cm="1">
        <f t="array" aca="1" ref="I347" ca="1">IF(INDIRECT(B347&amp;"!"&amp;D347)&gt;'AML.02.01'!$B$11, $G347 &amp; ": " &amp; $H347, "OK")</f>
        <v>OK</v>
      </c>
      <c r="J347" s="150" t="str" cm="1">
        <f t="array" aca="1" ref="J347" ca="1">IF(
    _xlfn.TEXTJOIN(CHAR(10), TRUE,
        IF(
            _xlfn._xlws.FILTER($I$2:$I$917, ($B$2:$B$917=B347)*($C$2:$C$917=C347))&lt;&gt;"OK",
            _xlfn._xlws.FILTER($I$2:$I$917, ($B$2:$B$917=B347)*($C$2:$C$917=C347)),
            ""
        )
    )="",
    "OK",
    _xlfn.TEXTJOIN(CHAR(10), TRUE,
        IF(
            _xlfn._xlws.FILTER($I$2:$I$917, ($B$2:$B$917=B347)*($C$2:$C$917=C347))&lt;&gt;"OK",
            _xlfn._xlws.FILTER($I$2:$I$917, ($B$2:$B$917=B347)*($C$2:$C$917=C347)),
            ""
        )
    )
)</f>
        <v>OK</v>
      </c>
      <c r="K347" s="150" t="s">
        <v>1547</v>
      </c>
    </row>
    <row r="348" spans="1:11">
      <c r="A348" s="152" t="str">
        <f>"AMLA_VR_" &amp; B348 &amp; "_" &amp; C348 &amp; "_" &amp; TEXT(COUNTIFS($B$2:B348, B348, $C$2:C348, C348), "00")</f>
        <v>AMLA_VR_AML.07.04_C0040_01</v>
      </c>
      <c r="B348" s="150" t="s">
        <v>414</v>
      </c>
      <c r="C348" s="150" t="s">
        <v>111</v>
      </c>
      <c r="D348" s="150" t="s">
        <v>1562</v>
      </c>
      <c r="E348" s="153" t="str" cm="1">
        <f t="array" aca="1" ref="E348" ca="1">IF(C348="", INDIRECT("'"&amp;B348&amp;"'!B3"), INDEX(INDIRECT("'"&amp;B348&amp;"'!5:5"), COLUMN(INDIRECT("'"&amp;B348&amp;"'!"&amp;D348))))</f>
        <v>Customers – CDD Not Compliant with Article 20 AMLR</v>
      </c>
      <c r="F348" s="150" t="s">
        <v>1544</v>
      </c>
      <c r="G348" s="150" t="s">
        <v>1545</v>
      </c>
      <c r="H348" s="151" t="s">
        <v>1617</v>
      </c>
      <c r="I348" s="150" t="str">
        <f>IF('AML.07.04'!$E$11&lt;0, $G348 &amp; ": " &amp; $H348, "OK")</f>
        <v>OK</v>
      </c>
      <c r="J348" s="150" t="str" cm="1">
        <f t="array" aca="1" ref="J348" ca="1">IF(
    _xlfn.TEXTJOIN(CHAR(10), TRUE,
        IF(
            _xlfn._xlws.FILTER($I$2:$I$917, ($B$2:$B$917=B348)*($C$2:$C$917=C348))&lt;&gt;"OK",
            _xlfn._xlws.FILTER($I$2:$I$917, ($B$2:$B$917=B348)*($C$2:$C$917=C348)),
            ""
        )
    )="",
    "OK",
    _xlfn.TEXTJOIN(CHAR(10), TRUE,
        IF(
            _xlfn._xlws.FILTER($I$2:$I$917, ($B$2:$B$917=B348)*($C$2:$C$917=C348))&lt;&gt;"OK",
            _xlfn._xlws.FILTER($I$2:$I$917, ($B$2:$B$917=B348)*($C$2:$C$917=C348)),
            ""
        )
    )
)</f>
        <v>OK</v>
      </c>
      <c r="K348" s="150" t="s">
        <v>1547</v>
      </c>
    </row>
    <row r="349" spans="1:11">
      <c r="A349" s="152" t="str">
        <f>"AMLA_VR_" &amp; B349 &amp; "_" &amp; C349 &amp; "_" &amp; TEXT(COUNTIFS($B$2:B349, B349, $C$2:C349, C349), "00")</f>
        <v>AMLA_VR_AML.07.04_C0040_02</v>
      </c>
      <c r="B349" s="150" t="s">
        <v>414</v>
      </c>
      <c r="C349" s="150" t="s">
        <v>111</v>
      </c>
      <c r="D349" s="150" t="s">
        <v>1562</v>
      </c>
      <c r="E349" s="153" t="str" cm="1">
        <f t="array" aca="1" ref="E349" ca="1">IF(C349="", INDIRECT("'"&amp;B349&amp;"'!B3"), INDEX(INDIRECT("'"&amp;B349&amp;"'!5:5"), COLUMN(INDIRECT("'"&amp;B349&amp;"'!"&amp;D349))))</f>
        <v>Customers – CDD Not Compliant with Article 20 AMLR</v>
      </c>
      <c r="F349" s="150" t="s">
        <v>1548</v>
      </c>
      <c r="G349" s="150" t="s">
        <v>1545</v>
      </c>
      <c r="H349" s="151" t="s">
        <v>1549</v>
      </c>
      <c r="I349" s="150" t="str">
        <f>IF(TRIM(SUBSTITUTE('AML.07.04'!$E$11&amp;"",CHAR(160),""))="","OK",IF(OR(NOT(ISNUMBER('AML.07.04'!$E$11)),IFERROR(INT('AML.07.04'!$E$11)&lt;&gt;'AML.07.04'!$E$11,TRUE)),$G349&amp;": "&amp;$H349,"OK"))</f>
        <v>OK</v>
      </c>
      <c r="J349" s="150" t="str" cm="1">
        <f t="array" aca="1" ref="J349" ca="1">IF(
    _xlfn.TEXTJOIN(CHAR(10), TRUE,
        IF(
            _xlfn._xlws.FILTER($I$2:$I$917, ($B$2:$B$917=B349)*($C$2:$C$917=C349))&lt;&gt;"OK",
            _xlfn._xlws.FILTER($I$2:$I$917, ($B$2:$B$917=B349)*($C$2:$C$917=C349)),
            ""
        )
    )="",
    "OK",
    _xlfn.TEXTJOIN(CHAR(10), TRUE,
        IF(
            _xlfn._xlws.FILTER($I$2:$I$917, ($B$2:$B$917=B349)*($C$2:$C$917=C349))&lt;&gt;"OK",
            _xlfn._xlws.FILTER($I$2:$I$917, ($B$2:$B$917=B349)*($C$2:$C$917=C349)),
            ""
        )
    )
)</f>
        <v>OK</v>
      </c>
      <c r="K349" s="150" t="s">
        <v>1547</v>
      </c>
    </row>
    <row r="350" spans="1:11">
      <c r="A350" s="152" t="str">
        <f>"AMLA_VR_" &amp; B350 &amp; "_" &amp; C350 &amp; "_" &amp; TEXT(COUNTIFS($B$2:B350, B350, $C$2:C350, C350), "00")</f>
        <v>AMLA_VR_AML.07.04_C0040_03</v>
      </c>
      <c r="B350" s="150" t="s">
        <v>414</v>
      </c>
      <c r="C350" s="150" t="s">
        <v>111</v>
      </c>
      <c r="D350" s="150" t="s">
        <v>1562</v>
      </c>
      <c r="E350" s="153" t="str" cm="1">
        <f t="array" aca="1" ref="E350" ca="1">IF(C350="", INDIRECT("'"&amp;B350&amp;"'!B3"), INDEX(INDIRECT("'"&amp;B350&amp;"'!5:5"), COLUMN(INDIRECT("'"&amp;B350&amp;"'!"&amp;D350))))</f>
        <v>Customers – CDD Not Compliant with Article 20 AMLR</v>
      </c>
      <c r="F350" s="150" t="s">
        <v>1544</v>
      </c>
      <c r="G350" s="150" t="s">
        <v>1550</v>
      </c>
      <c r="H350" s="151" t="s">
        <v>1686</v>
      </c>
      <c r="I350" s="150" t="str" cm="1">
        <f t="array" aca="1" ref="I350" ca="1">IF(INDIRECT(B350&amp;"!"&amp;D350)&gt;'AML.02.01'!$B$11, $G350 &amp; ": " &amp; $H350, "OK")</f>
        <v>OK</v>
      </c>
      <c r="J350" s="150" t="str" cm="1">
        <f t="array" aca="1" ref="J350" ca="1">IF(
    _xlfn.TEXTJOIN(CHAR(10), TRUE,
        IF(
            _xlfn._xlws.FILTER($I$2:$I$917, ($B$2:$B$917=B350)*($C$2:$C$917=C350))&lt;&gt;"OK",
            _xlfn._xlws.FILTER($I$2:$I$917, ($B$2:$B$917=B350)*($C$2:$C$917=C350)),
            ""
        )
    )="",
    "OK",
    _xlfn.TEXTJOIN(CHAR(10), TRUE,
        IF(
            _xlfn._xlws.FILTER($I$2:$I$917, ($B$2:$B$917=B350)*($C$2:$C$917=C350))&lt;&gt;"OK",
            _xlfn._xlws.FILTER($I$2:$I$917, ($B$2:$B$917=B350)*($C$2:$C$917=C350)),
            ""
        )
    )
)</f>
        <v>OK</v>
      </c>
      <c r="K350" s="150" t="s">
        <v>1547</v>
      </c>
    </row>
    <row r="351" spans="1:11">
      <c r="A351" s="152" t="str">
        <f>"AMLA_VR_" &amp; B351 &amp; "_" &amp; C351 &amp; "_" &amp; TEXT(COUNTIFS($B$2:B351, B351, $C$2:C351, C351), "00")</f>
        <v>AMLA_VR_AML.07.04_C0050_01</v>
      </c>
      <c r="B351" s="150" t="s">
        <v>414</v>
      </c>
      <c r="C351" s="150" t="s">
        <v>112</v>
      </c>
      <c r="D351" s="150" t="s">
        <v>1563</v>
      </c>
      <c r="E351" s="153" t="str" cm="1">
        <f t="array" aca="1" ref="E351" ca="1">IF(C351="", INDIRECT("'"&amp;B351&amp;"'!B3"), INDEX(INDIRECT("'"&amp;B351&amp;"'!5:5"), COLUMN(INDIRECT("'"&amp;B351&amp;"'!"&amp;D351))))</f>
        <v>Customers – Without ML/TF Risk Profile</v>
      </c>
      <c r="F351" s="150" t="s">
        <v>1544</v>
      </c>
      <c r="G351" s="150" t="s">
        <v>1545</v>
      </c>
      <c r="H351" s="151" t="s">
        <v>1618</v>
      </c>
      <c r="I351" s="150" t="str">
        <f>IF('AML.07.04'!$F$11&lt;0, $G351 &amp; ": " &amp; $H351, "OK")</f>
        <v>OK</v>
      </c>
      <c r="J351" s="150" t="str" cm="1">
        <f t="array" aca="1" ref="J351" ca="1">IF(
    _xlfn.TEXTJOIN(CHAR(10), TRUE,
        IF(
            _xlfn._xlws.FILTER($I$2:$I$917, ($B$2:$B$917=B351)*($C$2:$C$917=C351))&lt;&gt;"OK",
            _xlfn._xlws.FILTER($I$2:$I$917, ($B$2:$B$917=B351)*($C$2:$C$917=C351)),
            ""
        )
    )="",
    "OK",
    _xlfn.TEXTJOIN(CHAR(10), TRUE,
        IF(
            _xlfn._xlws.FILTER($I$2:$I$917, ($B$2:$B$917=B351)*($C$2:$C$917=C351))&lt;&gt;"OK",
            _xlfn._xlws.FILTER($I$2:$I$917, ($B$2:$B$917=B351)*($C$2:$C$917=C351)),
            ""
        )
    )
)</f>
        <v>OK</v>
      </c>
      <c r="K351" s="150" t="s">
        <v>1547</v>
      </c>
    </row>
    <row r="352" spans="1:11">
      <c r="A352" s="152" t="str">
        <f>"AMLA_VR_" &amp; B352 &amp; "_" &amp; C352 &amp; "_" &amp; TEXT(COUNTIFS($B$2:B352, B352, $C$2:C352, C352), "00")</f>
        <v>AMLA_VR_AML.07.04_C0050_02</v>
      </c>
      <c r="B352" s="150" t="s">
        <v>414</v>
      </c>
      <c r="C352" s="150" t="s">
        <v>112</v>
      </c>
      <c r="D352" s="150" t="s">
        <v>1563</v>
      </c>
      <c r="E352" s="153" t="str" cm="1">
        <f t="array" aca="1" ref="E352" ca="1">IF(C352="", INDIRECT("'"&amp;B352&amp;"'!B3"), INDEX(INDIRECT("'"&amp;B352&amp;"'!5:5"), COLUMN(INDIRECT("'"&amp;B352&amp;"'!"&amp;D352))))</f>
        <v>Customers – Without ML/TF Risk Profile</v>
      </c>
      <c r="F352" s="150" t="s">
        <v>1548</v>
      </c>
      <c r="G352" s="150" t="s">
        <v>1545</v>
      </c>
      <c r="H352" s="151" t="s">
        <v>1549</v>
      </c>
      <c r="I352" s="150" t="str">
        <f>IF(TRIM(SUBSTITUTE('AML.07.04'!$F$11&amp;"",CHAR(160),""))="","OK",IF(OR(NOT(ISNUMBER('AML.07.04'!$F$11)),IFERROR(INT('AML.07.04'!$F$11)&lt;&gt;'AML.07.04'!$F$11,TRUE)),$G352&amp;": "&amp;$H352,"OK"))</f>
        <v>OK</v>
      </c>
      <c r="J352" s="150" t="str" cm="1">
        <f t="array" aca="1" ref="J352" ca="1">IF(
    _xlfn.TEXTJOIN(CHAR(10), TRUE,
        IF(
            _xlfn._xlws.FILTER($I$2:$I$917, ($B$2:$B$917=B352)*($C$2:$C$917=C352))&lt;&gt;"OK",
            _xlfn._xlws.FILTER($I$2:$I$917, ($B$2:$B$917=B352)*($C$2:$C$917=C352)),
            ""
        )
    )="",
    "OK",
    _xlfn.TEXTJOIN(CHAR(10), TRUE,
        IF(
            _xlfn._xlws.FILTER($I$2:$I$917, ($B$2:$B$917=B352)*($C$2:$C$917=C352))&lt;&gt;"OK",
            _xlfn._xlws.FILTER($I$2:$I$917, ($B$2:$B$917=B352)*($C$2:$C$917=C352)),
            ""
        )
    )
)</f>
        <v>OK</v>
      </c>
      <c r="K352" s="150" t="s">
        <v>1547</v>
      </c>
    </row>
    <row r="353" spans="1:11">
      <c r="A353" s="152" t="str">
        <f>"AMLA_VR_" &amp; B353 &amp; "_" &amp; C353 &amp; "_" &amp; TEXT(COUNTIFS($B$2:B353, B353, $C$2:C353, C353), "00")</f>
        <v>AMLA_VR_AML.07.04_C0050_03</v>
      </c>
      <c r="B353" s="150" t="s">
        <v>414</v>
      </c>
      <c r="C353" s="150" t="s">
        <v>112</v>
      </c>
      <c r="D353" s="150" t="s">
        <v>1563</v>
      </c>
      <c r="E353" s="153" t="str" cm="1">
        <f t="array" aca="1" ref="E353" ca="1">IF(C353="", INDIRECT("'"&amp;B353&amp;"'!B3"), INDEX(INDIRECT("'"&amp;B353&amp;"'!5:5"), COLUMN(INDIRECT("'"&amp;B353&amp;"'!"&amp;D353))))</f>
        <v>Customers – Without ML/TF Risk Profile</v>
      </c>
      <c r="F353" s="150" t="s">
        <v>1544</v>
      </c>
      <c r="G353" s="150" t="s">
        <v>1550</v>
      </c>
      <c r="H353" s="151" t="s">
        <v>1686</v>
      </c>
      <c r="I353" s="150" t="str" cm="1">
        <f t="array" aca="1" ref="I353" ca="1">IF(INDIRECT(B353&amp;"!"&amp;D353)&gt;'AML.02.01'!$B$11, $G353 &amp; ": " &amp; $H353, "OK")</f>
        <v>OK</v>
      </c>
      <c r="J353" s="150" t="str" cm="1">
        <f t="array" aca="1" ref="J353" ca="1">IF(
    _xlfn.TEXTJOIN(CHAR(10), TRUE,
        IF(
            _xlfn._xlws.FILTER($I$2:$I$917, ($B$2:$B$917=B353)*($C$2:$C$917=C353))&lt;&gt;"OK",
            _xlfn._xlws.FILTER($I$2:$I$917, ($B$2:$B$917=B353)*($C$2:$C$917=C353)),
            ""
        )
    )="",
    "OK",
    _xlfn.TEXTJOIN(CHAR(10), TRUE,
        IF(
            _xlfn._xlws.FILTER($I$2:$I$917, ($B$2:$B$917=B353)*($C$2:$C$917=C353))&lt;&gt;"OK",
            _xlfn._xlws.FILTER($I$2:$I$917, ($B$2:$B$917=B353)*($C$2:$C$917=C353)),
            ""
        )
    )
)</f>
        <v>OK</v>
      </c>
      <c r="K353" s="150" t="s">
        <v>1547</v>
      </c>
    </row>
    <row r="354" spans="1:11">
      <c r="A354" s="152" t="str">
        <f>"AMLA_VR_" &amp; B354 &amp; "_" &amp; C354 &amp; "_" &amp; TEXT(COUNTIFS($B$2:B354, B354, $C$2:C354, C354), "00")</f>
        <v>AMLA_VR_AML.07.04_C0060_01</v>
      </c>
      <c r="B354" s="150" t="s">
        <v>414</v>
      </c>
      <c r="C354" s="150" t="s">
        <v>113</v>
      </c>
      <c r="D354" s="150" t="s">
        <v>1565</v>
      </c>
      <c r="E354" s="153" t="str" cm="1">
        <f t="array" aca="1" ref="E354" ca="1">IF(C354="", INDIRECT("'"&amp;B354&amp;"'!B3"), INDEX(INDIRECT("'"&amp;B354&amp;"'!5:5"), COLUMN(INDIRECT("'"&amp;B354&amp;"'!"&amp;D354))))</f>
        <v>Customers – Information Reviews Due</v>
      </c>
      <c r="F354" s="150" t="s">
        <v>1544</v>
      </c>
      <c r="G354" s="150" t="s">
        <v>1545</v>
      </c>
      <c r="H354" s="151" t="s">
        <v>1619</v>
      </c>
      <c r="I354" s="150" t="str">
        <f>IF('AML.07.04'!$G$11&lt;0, $G354 &amp; ": " &amp; $H354, "OK")</f>
        <v>OK</v>
      </c>
      <c r="J354" s="150" t="str" cm="1">
        <f t="array" aca="1" ref="J354" ca="1">IF(
    _xlfn.TEXTJOIN(CHAR(10), TRUE,
        IF(
            _xlfn._xlws.FILTER($I$2:$I$917, ($B$2:$B$917=B354)*($C$2:$C$917=C354))&lt;&gt;"OK",
            _xlfn._xlws.FILTER($I$2:$I$917, ($B$2:$B$917=B354)*($C$2:$C$917=C354)),
            ""
        )
    )="",
    "OK",
    _xlfn.TEXTJOIN(CHAR(10), TRUE,
        IF(
            _xlfn._xlws.FILTER($I$2:$I$917, ($B$2:$B$917=B354)*($C$2:$C$917=C354))&lt;&gt;"OK",
            _xlfn._xlws.FILTER($I$2:$I$917, ($B$2:$B$917=B354)*($C$2:$C$917=C354)),
            ""
        )
    )
)</f>
        <v>OK</v>
      </c>
      <c r="K354" s="150" t="s">
        <v>1547</v>
      </c>
    </row>
    <row r="355" spans="1:11">
      <c r="A355" s="152" t="str">
        <f>"AMLA_VR_" &amp; B355 &amp; "_" &amp; C355 &amp; "_" &amp; TEXT(COUNTIFS($B$2:B355, B355, $C$2:C355, C355), "00")</f>
        <v>AMLA_VR_AML.07.04_C0060_02</v>
      </c>
      <c r="B355" s="150" t="s">
        <v>414</v>
      </c>
      <c r="C355" s="150" t="s">
        <v>113</v>
      </c>
      <c r="D355" s="150" t="s">
        <v>1565</v>
      </c>
      <c r="E355" s="153" t="str" cm="1">
        <f t="array" aca="1" ref="E355" ca="1">IF(C355="", INDIRECT("'"&amp;B355&amp;"'!B3"), INDEX(INDIRECT("'"&amp;B355&amp;"'!5:5"), COLUMN(INDIRECT("'"&amp;B355&amp;"'!"&amp;D355))))</f>
        <v>Customers – Information Reviews Due</v>
      </c>
      <c r="F355" s="150" t="s">
        <v>1548</v>
      </c>
      <c r="G355" s="150" t="s">
        <v>1545</v>
      </c>
      <c r="H355" s="151" t="s">
        <v>1549</v>
      </c>
      <c r="I355" s="150" t="str">
        <f>IF(TRIM(SUBSTITUTE('AML.07.04'!$G$11&amp;"",CHAR(160),""))="","OK",IF(OR(NOT(ISNUMBER('AML.07.04'!$G$11)),IFERROR(INT('AML.07.04'!$G$11)&lt;&gt;'AML.07.04'!$G$11,TRUE)),$G355&amp;": "&amp;$H355,"OK"))</f>
        <v>OK</v>
      </c>
      <c r="J355" s="150" t="str" cm="1">
        <f t="array" aca="1" ref="J355" ca="1">IF(
    _xlfn.TEXTJOIN(CHAR(10), TRUE,
        IF(
            _xlfn._xlws.FILTER($I$2:$I$917, ($B$2:$B$917=B355)*($C$2:$C$917=C355))&lt;&gt;"OK",
            _xlfn._xlws.FILTER($I$2:$I$917, ($B$2:$B$917=B355)*($C$2:$C$917=C355)),
            ""
        )
    )="",
    "OK",
    _xlfn.TEXTJOIN(CHAR(10), TRUE,
        IF(
            _xlfn._xlws.FILTER($I$2:$I$917, ($B$2:$B$917=B355)*($C$2:$C$917=C355))&lt;&gt;"OK",
            _xlfn._xlws.FILTER($I$2:$I$917, ($B$2:$B$917=B355)*($C$2:$C$917=C355)),
            ""
        )
    )
)</f>
        <v>OK</v>
      </c>
      <c r="K355" s="150" t="s">
        <v>1547</v>
      </c>
    </row>
    <row r="356" spans="1:11">
      <c r="A356" s="152" t="str">
        <f>"AMLA_VR_" &amp; B356 &amp; "_" &amp; C356 &amp; "_" &amp; TEXT(COUNTIFS($B$2:B356, B356, $C$2:C356, C356), "00")</f>
        <v>AMLA_VR_AML.07.04_C0060_03</v>
      </c>
      <c r="B356" s="150" t="s">
        <v>414</v>
      </c>
      <c r="C356" s="150" t="s">
        <v>113</v>
      </c>
      <c r="D356" s="150" t="s">
        <v>1565</v>
      </c>
      <c r="E356" s="153" t="str" cm="1">
        <f t="array" aca="1" ref="E356" ca="1">IF(C356="", INDIRECT("'"&amp;B356&amp;"'!B3"), INDEX(INDIRECT("'"&amp;B356&amp;"'!5:5"), COLUMN(INDIRECT("'"&amp;B356&amp;"'!"&amp;D356))))</f>
        <v>Customers – Information Reviews Due</v>
      </c>
      <c r="F356" s="150" t="s">
        <v>1544</v>
      </c>
      <c r="G356" s="150" t="s">
        <v>1550</v>
      </c>
      <c r="H356" s="151" t="s">
        <v>1686</v>
      </c>
      <c r="I356" s="150" t="str" cm="1">
        <f t="array" aca="1" ref="I356" ca="1">IF(INDIRECT(B356&amp;"!"&amp;D356)&gt;'AML.02.01'!$B$11, $G356 &amp; ": " &amp; $H356, "OK")</f>
        <v>OK</v>
      </c>
      <c r="J356" s="150" t="str" cm="1">
        <f t="array" aca="1" ref="J356" ca="1">IF(
    _xlfn.TEXTJOIN(CHAR(10), TRUE,
        IF(
            _xlfn._xlws.FILTER($I$2:$I$917, ($B$2:$B$917=B356)*($C$2:$C$917=C356))&lt;&gt;"OK",
            _xlfn._xlws.FILTER($I$2:$I$917, ($B$2:$B$917=B356)*($C$2:$C$917=C356)),
            ""
        )
    )="",
    "OK",
    _xlfn.TEXTJOIN(CHAR(10), TRUE,
        IF(
            _xlfn._xlws.FILTER($I$2:$I$917, ($B$2:$B$917=B356)*($C$2:$C$917=C356))&lt;&gt;"OK",
            _xlfn._xlws.FILTER($I$2:$I$917, ($B$2:$B$917=B356)*($C$2:$C$917=C356)),
            ""
        )
    )
)</f>
        <v>OK</v>
      </c>
      <c r="K356" s="150" t="s">
        <v>1547</v>
      </c>
    </row>
    <row r="357" spans="1:11">
      <c r="A357" s="152" t="str">
        <f>"AMLA_VR_" &amp; B357 &amp; "_" &amp; C357 &amp; "_" &amp; TEXT(COUNTIFS($B$2:B357, B357, $C$2:C357, C357), "00")</f>
        <v>AMLA_VR_AML.07.04_C0070_01</v>
      </c>
      <c r="B357" s="150" t="s">
        <v>414</v>
      </c>
      <c r="C357" s="150" t="s">
        <v>114</v>
      </c>
      <c r="D357" s="150" t="s">
        <v>1567</v>
      </c>
      <c r="E357" s="153" t="str" cm="1">
        <f t="array" aca="1" ref="E357" ca="1">IF(C357="", INDIRECT("'"&amp;B357&amp;"'!B3"), INDEX(INDIRECT("'"&amp;B357&amp;"'!5:5"), COLUMN(INDIRECT("'"&amp;B357&amp;"'!"&amp;D357))))</f>
        <v>Customers – Information Updates Completed</v>
      </c>
      <c r="F357" s="150" t="s">
        <v>1544</v>
      </c>
      <c r="G357" s="150" t="s">
        <v>1545</v>
      </c>
      <c r="H357" s="151" t="s">
        <v>1620</v>
      </c>
      <c r="I357" s="150" t="str">
        <f>IF('AML.07.04'!$H$11&lt;0, $G357 &amp; ": " &amp; $H357, "OK")</f>
        <v>OK</v>
      </c>
      <c r="J357" s="150" t="str" cm="1">
        <f t="array" aca="1" ref="J357" ca="1">IF(
    _xlfn.TEXTJOIN(CHAR(10), TRUE,
        IF(
            _xlfn._xlws.FILTER($I$2:$I$917, ($B$2:$B$917=B357)*($C$2:$C$917=C357))&lt;&gt;"OK",
            _xlfn._xlws.FILTER($I$2:$I$917, ($B$2:$B$917=B357)*($C$2:$C$917=C357)),
            ""
        )
    )="",
    "OK",
    _xlfn.TEXTJOIN(CHAR(10), TRUE,
        IF(
            _xlfn._xlws.FILTER($I$2:$I$917, ($B$2:$B$917=B357)*($C$2:$C$917=C357))&lt;&gt;"OK",
            _xlfn._xlws.FILTER($I$2:$I$917, ($B$2:$B$917=B357)*($C$2:$C$917=C357)),
            ""
        )
    )
)</f>
        <v>OK</v>
      </c>
      <c r="K357" s="150" t="s">
        <v>1547</v>
      </c>
    </row>
    <row r="358" spans="1:11">
      <c r="A358" s="152" t="str">
        <f>"AMLA_VR_" &amp; B358 &amp; "_" &amp; C358 &amp; "_" &amp; TEXT(COUNTIFS($B$2:B358, B358, $C$2:C358, C358), "00")</f>
        <v>AMLA_VR_AML.07.04_C0070_02</v>
      </c>
      <c r="B358" s="150" t="s">
        <v>414</v>
      </c>
      <c r="C358" s="150" t="s">
        <v>114</v>
      </c>
      <c r="D358" s="150" t="s">
        <v>1567</v>
      </c>
      <c r="E358" s="153" t="str" cm="1">
        <f t="array" aca="1" ref="E358" ca="1">IF(C358="", INDIRECT("'"&amp;B358&amp;"'!B3"), INDEX(INDIRECT("'"&amp;B358&amp;"'!5:5"), COLUMN(INDIRECT("'"&amp;B358&amp;"'!"&amp;D358))))</f>
        <v>Customers – Information Updates Completed</v>
      </c>
      <c r="F358" s="150" t="s">
        <v>1548</v>
      </c>
      <c r="G358" s="150" t="s">
        <v>1545</v>
      </c>
      <c r="H358" s="151" t="s">
        <v>1549</v>
      </c>
      <c r="I358" s="150" t="str">
        <f>IF(TRIM(SUBSTITUTE('AML.07.04'!$H$11&amp;"",CHAR(160),""))="","OK",IF(OR(NOT(ISNUMBER('AML.07.04'!$H$11)),IFERROR(INT('AML.07.04'!$H$11)&lt;&gt;'AML.07.04'!$H$11,TRUE)),$G358&amp;": "&amp;$H358,"OK"))</f>
        <v>OK</v>
      </c>
      <c r="J358" s="150" t="str" cm="1">
        <f t="array" aca="1" ref="J358" ca="1">IF(
    _xlfn.TEXTJOIN(CHAR(10), TRUE,
        IF(
            _xlfn._xlws.FILTER($I$2:$I$917, ($B$2:$B$917=B358)*($C$2:$C$917=C358))&lt;&gt;"OK",
            _xlfn._xlws.FILTER($I$2:$I$917, ($B$2:$B$917=B358)*($C$2:$C$917=C358)),
            ""
        )
    )="",
    "OK",
    _xlfn.TEXTJOIN(CHAR(10), TRUE,
        IF(
            _xlfn._xlws.FILTER($I$2:$I$917, ($B$2:$B$917=B358)*($C$2:$C$917=C358))&lt;&gt;"OK",
            _xlfn._xlws.FILTER($I$2:$I$917, ($B$2:$B$917=B358)*($C$2:$C$917=C358)),
            ""
        )
    )
)</f>
        <v>OK</v>
      </c>
      <c r="K358" s="150" t="s">
        <v>1547</v>
      </c>
    </row>
    <row r="359" spans="1:11">
      <c r="A359" s="152" t="str">
        <f>"AMLA_VR_" &amp; B359 &amp; "_" &amp; C359 &amp; "_" &amp; TEXT(COUNTIFS($B$2:B359, B359, $C$2:C359, C359), "00")</f>
        <v>AMLA_VR_AML.07.04_C0070_03</v>
      </c>
      <c r="B359" s="150" t="s">
        <v>414</v>
      </c>
      <c r="C359" s="150" t="s">
        <v>114</v>
      </c>
      <c r="D359" s="150" t="s">
        <v>1567</v>
      </c>
      <c r="E359" s="153" t="str" cm="1">
        <f t="array" aca="1" ref="E359" ca="1">IF(C359="", INDIRECT("'"&amp;B359&amp;"'!B3"), INDEX(INDIRECT("'"&amp;B359&amp;"'!5:5"), COLUMN(INDIRECT("'"&amp;B359&amp;"'!"&amp;D359))))</f>
        <v>Customers – Information Updates Completed</v>
      </c>
      <c r="F359" s="150" t="s">
        <v>1544</v>
      </c>
      <c r="G359" s="150" t="s">
        <v>1550</v>
      </c>
      <c r="H359" s="151" t="s">
        <v>1686</v>
      </c>
      <c r="I359" s="150" t="str" cm="1">
        <f t="array" aca="1" ref="I359" ca="1">IF(INDIRECT(B359&amp;"!"&amp;D359)&gt;'AML.02.01'!$B$11, $G359 &amp; ": " &amp; $H359, "OK")</f>
        <v>OK</v>
      </c>
      <c r="J359" s="150" t="str" cm="1">
        <f t="array" aca="1" ref="J359" ca="1">IF(
    _xlfn.TEXTJOIN(CHAR(10), TRUE,
        IF(
            _xlfn._xlws.FILTER($I$2:$I$917, ($B$2:$B$917=B359)*($C$2:$C$917=C359))&lt;&gt;"OK",
            _xlfn._xlws.FILTER($I$2:$I$917, ($B$2:$B$917=B359)*($C$2:$C$917=C359)),
            ""
        )
    )="",
    "OK",
    _xlfn.TEXTJOIN(CHAR(10), TRUE,
        IF(
            _xlfn._xlws.FILTER($I$2:$I$917, ($B$2:$B$917=B359)*($C$2:$C$917=C359))&lt;&gt;"OK",
            _xlfn._xlws.FILTER($I$2:$I$917, ($B$2:$B$917=B359)*($C$2:$C$917=C359)),
            ""
        )
    )
)</f>
        <v>OK</v>
      </c>
      <c r="K359" s="150" t="s">
        <v>1547</v>
      </c>
    </row>
    <row r="360" spans="1:11">
      <c r="A360" s="152" t="str">
        <f>"AMLA_VR_" &amp; B360 &amp; "_" &amp; C360 &amp; "_" &amp; TEXT(COUNTIFS($B$2:B360, B360, $C$2:C360, C360), "00")</f>
        <v>AMLA_VR_AML.07.05_C0010_01</v>
      </c>
      <c r="B360" s="150" t="s">
        <v>422</v>
      </c>
      <c r="C360" s="150" t="s">
        <v>108</v>
      </c>
      <c r="D360" s="150" t="s">
        <v>1556</v>
      </c>
      <c r="E360" s="153" t="str" cm="1">
        <f t="array" aca="1" ref="E360" ca="1">IF(C360="", INDIRECT("'"&amp;B360&amp;"'!B3"), INDEX(INDIRECT("'"&amp;B360&amp;"'!5:5"), COLUMN(INDIRECT("'"&amp;B360&amp;"'!"&amp;D360))))</f>
        <v>The Obliged Entity Has a Transaction/ Monitoring System in Place</v>
      </c>
      <c r="F360" s="150" t="s">
        <v>1548</v>
      </c>
      <c r="G360" s="150" t="s">
        <v>1545</v>
      </c>
      <c r="H360" s="151" t="s">
        <v>1555</v>
      </c>
      <c r="I360" s="150" t="str">
        <f>IF(TRIM(SUBSTITUTE('AML.07.05'!$B$11&amp;"",CHAR(160),""))="","OK",IF(COUNTIF(LIST_AMLA_00006,'AML.07.05'!$B$11)=0,$G360&amp;": "&amp;$H360,"OK"))</f>
        <v>OK</v>
      </c>
      <c r="J360" s="150" t="str" cm="1">
        <f t="array" ref="J360">IF(
    _xlfn.TEXTJOIN(CHAR(10), TRUE,
        IF(
            _xlfn._xlws.FILTER($I$2:$I$917, ($B$2:$B$917=B360)*($C$2:$C$917=C360))&lt;&gt;"OK",
            _xlfn._xlws.FILTER($I$2:$I$917, ($B$2:$B$917=B360)*($C$2:$C$917=C360)),
            ""
        )
    )="",
    "OK",
    _xlfn.TEXTJOIN(CHAR(10), TRUE,
        IF(
            _xlfn._xlws.FILTER($I$2:$I$917, ($B$2:$B$917=B360)*($C$2:$C$917=C360))&lt;&gt;"OK",
            _xlfn._xlws.FILTER($I$2:$I$917, ($B$2:$B$917=B360)*($C$2:$C$917=C360)),
            ""
        )
    )
)</f>
        <v>OK</v>
      </c>
      <c r="K360" s="150" t="s">
        <v>1547</v>
      </c>
    </row>
    <row r="361" spans="1:11">
      <c r="A361" s="152" t="str">
        <f>"AMLA_VR_" &amp; B361 &amp; "_" &amp; C361 &amp; "_" &amp; TEXT(COUNTIFS($B$2:B361, B361, $C$2:C361, C361), "00")</f>
        <v>AMLA_VR_AML.07.05_C0020_01</v>
      </c>
      <c r="B361" s="150" t="s">
        <v>422</v>
      </c>
      <c r="C361" s="150" t="s">
        <v>109</v>
      </c>
      <c r="D361" s="150" t="s">
        <v>1543</v>
      </c>
      <c r="E361" s="153" t="str" cm="1">
        <f t="array" aca="1" ref="E361" ca="1">IF(C361="", INDIRECT("'"&amp;B361&amp;"'!B3"), INDEX(INDIRECT("'"&amp;B361&amp;"'!5:5"), COLUMN(INDIRECT("'"&amp;B361&amp;"'!"&amp;D361))))</f>
        <v>Transaction / Activity Monitoring System Type</v>
      </c>
      <c r="F361" s="150" t="s">
        <v>1548</v>
      </c>
      <c r="G361" s="150" t="s">
        <v>1545</v>
      </c>
      <c r="H361" s="151" t="s">
        <v>1555</v>
      </c>
      <c r="I361" s="150" t="str">
        <f>IF(TRIM(SUBSTITUTE('AML.07.05'!$C$11&amp;"",CHAR(160),""))="","OK",IF(COUNTIF(LIST_AMLA_00011,'AML.07.05'!$C$11)=0,$G361&amp;": "&amp;$H361,"OK"))</f>
        <v>OK</v>
      </c>
      <c r="J361" s="150" t="str" cm="1">
        <f t="array" aca="1" ref="J361" ca="1">IF(
    _xlfn.TEXTJOIN(CHAR(10), TRUE,
        IF(
            _xlfn._xlws.FILTER($I$2:$I$917, ($B$2:$B$917=B361)*($C$2:$C$917=C361))&lt;&gt;"OK",
            _xlfn._xlws.FILTER($I$2:$I$917, ($B$2:$B$917=B361)*($C$2:$C$917=C361)),
            ""
        )
    )="",
    "OK",
    _xlfn.TEXTJOIN(CHAR(10), TRUE,
        IF(
            _xlfn._xlws.FILTER($I$2:$I$917, ($B$2:$B$917=B361)*($C$2:$C$917=C361))&lt;&gt;"OK",
            _xlfn._xlws.FILTER($I$2:$I$917, ($B$2:$B$917=B361)*($C$2:$C$917=C361)),
            ""
        )
    )
)</f>
        <v>OK</v>
      </c>
      <c r="K361" s="150" t="s">
        <v>1547</v>
      </c>
    </row>
    <row r="362" spans="1:11">
      <c r="A362" s="152" t="str">
        <f>"AMLA_VR_" &amp; B362 &amp; "_" &amp; C362 &amp; "_" &amp; TEXT(COUNTIFS($B$2:B362, B362, $C$2:C362, C362), "00")</f>
        <v>AMLA_VR_AML.07.05_C0030_01</v>
      </c>
      <c r="B362" s="150" t="s">
        <v>422</v>
      </c>
      <c r="C362" s="150" t="s">
        <v>110</v>
      </c>
      <c r="D362" s="150" t="s">
        <v>1560</v>
      </c>
      <c r="E362" s="153" t="str" cm="1">
        <f t="array" aca="1" ref="E362" ca="1">IF(C362="", INDIRECT("'"&amp;B362&amp;"'!B3"), INDEX(INDIRECT("'"&amp;B362&amp;"'!5:5"), COLUMN(INDIRECT("'"&amp;B362&amp;"'!"&amp;D362))))</f>
        <v>If manual system: Average Alert Analysis Time (Days)</v>
      </c>
      <c r="F362" s="150" t="s">
        <v>1544</v>
      </c>
      <c r="G362" s="150" t="s">
        <v>1545</v>
      </c>
      <c r="H362" s="151" t="s">
        <v>1616</v>
      </c>
      <c r="I362" s="150" t="str">
        <f>IF('AML.07.05'!$D$11&lt;0, $G362 &amp; ": " &amp; $H362, "OK")</f>
        <v>OK</v>
      </c>
      <c r="J362" s="150" t="str" cm="1">
        <f t="array" aca="1" ref="J362" ca="1">IF(
    _xlfn.TEXTJOIN(CHAR(10), TRUE,
        IF(
            _xlfn._xlws.FILTER($I$2:$I$917, ($B$2:$B$917=B362)*($C$2:$C$917=C362))&lt;&gt;"OK",
            _xlfn._xlws.FILTER($I$2:$I$917, ($B$2:$B$917=B362)*($C$2:$C$917=C362)),
            ""
        )
    )="",
    "OK",
    _xlfn.TEXTJOIN(CHAR(10), TRUE,
        IF(
            _xlfn._xlws.FILTER($I$2:$I$917, ($B$2:$B$917=B362)*($C$2:$C$917=C362))&lt;&gt;"OK",
            _xlfn._xlws.FILTER($I$2:$I$917, ($B$2:$B$917=B362)*($C$2:$C$917=C362)),
            ""
        )
    )
)</f>
        <v>OK</v>
      </c>
      <c r="K362" s="150" t="s">
        <v>1547</v>
      </c>
    </row>
    <row r="363" spans="1:11">
      <c r="A363" s="152" t="str">
        <f>"AMLA_VR_" &amp; B363 &amp; "_" &amp; C363 &amp; "_" &amp; TEXT(COUNTIFS($B$2:B363, B363, $C$2:C363, C363), "00")</f>
        <v>AMLA_VR_AML.07.05_C0030_02</v>
      </c>
      <c r="B363" s="150" t="s">
        <v>422</v>
      </c>
      <c r="C363" s="150" t="s">
        <v>110</v>
      </c>
      <c r="D363" s="150" t="s">
        <v>1560</v>
      </c>
      <c r="E363" s="153" t="str" cm="1">
        <f t="array" aca="1" ref="E363" ca="1">IF(C363="", INDIRECT("'"&amp;B363&amp;"'!B3"), INDEX(INDIRECT("'"&amp;B363&amp;"'!5:5"), COLUMN(INDIRECT("'"&amp;B363&amp;"'!"&amp;D363))))</f>
        <v>If manual system: Average Alert Analysis Time (Days)</v>
      </c>
      <c r="F363" s="150" t="s">
        <v>1548</v>
      </c>
      <c r="G363" s="150" t="s">
        <v>1545</v>
      </c>
      <c r="H363" s="151" t="s">
        <v>1630</v>
      </c>
      <c r="I363" s="150" t="str">
        <f>IF(TRIM(SUBSTITUTE('AML.07.05'!$D$11&amp;"",CHAR(160),""))="","OK",IF(NOT(ISNUMBER('AML.07.05'!$D$11)),$G363&amp;": "&amp;$H363,"OK"))</f>
        <v>OK</v>
      </c>
      <c r="J363" s="150" t="str" cm="1">
        <f t="array" aca="1" ref="J363" ca="1">IF(
    _xlfn.TEXTJOIN(CHAR(10), TRUE,
        IF(
            _xlfn._xlws.FILTER($I$2:$I$917, ($B$2:$B$917=B363)*($C$2:$C$917=C363))&lt;&gt;"OK",
            _xlfn._xlws.FILTER($I$2:$I$917, ($B$2:$B$917=B363)*($C$2:$C$917=C363)),
            ""
        )
    )="",
    "OK",
    _xlfn.TEXTJOIN(CHAR(10), TRUE,
        IF(
            _xlfn._xlws.FILTER($I$2:$I$917, ($B$2:$B$917=B363)*($C$2:$C$917=C363))&lt;&gt;"OK",
            _xlfn._xlws.FILTER($I$2:$I$917, ($B$2:$B$917=B363)*($C$2:$C$917=C363)),
            ""
        )
    )
)</f>
        <v>OK</v>
      </c>
      <c r="K363" s="150" t="s">
        <v>1547</v>
      </c>
    </row>
    <row r="364" spans="1:11">
      <c r="A364" s="152" t="str">
        <f>"AMLA_VR_" &amp; B364 &amp; "_" &amp; C364 &amp; "_" &amp; TEXT(COUNTIFS($B$2:B364, B364, $C$2:C364, C364), "00")</f>
        <v>AMLA_VR_AML.07.05_C0040_01</v>
      </c>
      <c r="B364" s="150" t="s">
        <v>422</v>
      </c>
      <c r="C364" s="150" t="s">
        <v>111</v>
      </c>
      <c r="D364" s="150" t="s">
        <v>1562</v>
      </c>
      <c r="E364" s="153" t="str" cm="1">
        <f t="array" aca="1" ref="E364" ca="1">IF(C364="", INDIRECT("'"&amp;B364&amp;"'!B3"), INDEX(INDIRECT("'"&amp;B364&amp;"'!5:5"), COLUMN(INDIRECT("'"&amp;B364&amp;"'!"&amp;D364))))</f>
        <v>Automated Monitoring System - Alerts on Inconsistencies with Expected Number of Transactions</v>
      </c>
      <c r="F364" s="150" t="s">
        <v>1548</v>
      </c>
      <c r="G364" s="150" t="s">
        <v>1545</v>
      </c>
      <c r="H364" s="151" t="s">
        <v>1555</v>
      </c>
      <c r="I364" s="150" t="str">
        <f>IF(TRIM(SUBSTITUTE('AML.07.05'!$E$11&amp;"",CHAR(160),""))="","OK",IF(COUNTIF(LIST_AMLA_00006,'AML.07.05'!$E$11)=0,$G364&amp;": "&amp;$H364,"OK"))</f>
        <v>OK</v>
      </c>
      <c r="J364" s="150" t="str" cm="1">
        <f t="array" aca="1" ref="J364" ca="1">IF(
    _xlfn.TEXTJOIN(CHAR(10), TRUE,
        IF(
            _xlfn._xlws.FILTER($I$2:$I$917, ($B$2:$B$917=B364)*($C$2:$C$917=C364))&lt;&gt;"OK",
            _xlfn._xlws.FILTER($I$2:$I$917, ($B$2:$B$917=B364)*($C$2:$C$917=C364)),
            ""
        )
    )="",
    "OK",
    _xlfn.TEXTJOIN(CHAR(10), TRUE,
        IF(
            _xlfn._xlws.FILTER($I$2:$I$917, ($B$2:$B$917=B364)*($C$2:$C$917=C364))&lt;&gt;"OK",
            _xlfn._xlws.FILTER($I$2:$I$917, ($B$2:$B$917=B364)*($C$2:$C$917=C364)),
            ""
        )
    )
)</f>
        <v>OK</v>
      </c>
      <c r="K364" s="150" t="s">
        <v>1547</v>
      </c>
    </row>
    <row r="365" spans="1:11">
      <c r="A365" s="152" t="str">
        <f>"AMLA_VR_" &amp; B365 &amp; "_" &amp; C365 &amp; "_" &amp; TEXT(COUNTIFS($B$2:B365, B365, $C$2:C365, C365), "00")</f>
        <v>AMLA_VR_AML.07.05_C0050_01</v>
      </c>
      <c r="B365" s="150" t="s">
        <v>422</v>
      </c>
      <c r="C365" s="150" t="s">
        <v>112</v>
      </c>
      <c r="D365" s="150" t="s">
        <v>1563</v>
      </c>
      <c r="E365" s="153" t="str" cm="1">
        <f t="array" aca="1" ref="E365" ca="1">IF(C365="", INDIRECT("'"&amp;B365&amp;"'!B3"), INDEX(INDIRECT("'"&amp;B365&amp;"'!5:5"), COLUMN(INDIRECT("'"&amp;B365&amp;"'!"&amp;D365))))</f>
        <v>Automated Monitoring System -Alerts on Inconsistencies with Expected Value of Aggregated Transactions</v>
      </c>
      <c r="F365" s="150" t="s">
        <v>1548</v>
      </c>
      <c r="G365" s="150" t="s">
        <v>1545</v>
      </c>
      <c r="H365" s="151" t="s">
        <v>1555</v>
      </c>
      <c r="I365" s="150" t="str">
        <f>IF(TRIM(SUBSTITUTE('AML.07.05'!$F$11&amp;"",CHAR(160),""))="","OK",IF(COUNTIF(LIST_AMLA_00006,'AML.07.05'!$F$11)=0,$G365&amp;": "&amp;$H365,"OK"))</f>
        <v>OK</v>
      </c>
      <c r="J365" s="150" t="str" cm="1">
        <f t="array" aca="1" ref="J365" ca="1">IF(
    _xlfn.TEXTJOIN(CHAR(10), TRUE,
        IF(
            _xlfn._xlws.FILTER($I$2:$I$917, ($B$2:$B$917=B365)*($C$2:$C$917=C365))&lt;&gt;"OK",
            _xlfn._xlws.FILTER($I$2:$I$917, ($B$2:$B$917=B365)*($C$2:$C$917=C365)),
            ""
        )
    )="",
    "OK",
    _xlfn.TEXTJOIN(CHAR(10), TRUE,
        IF(
            _xlfn._xlws.FILTER($I$2:$I$917, ($B$2:$B$917=B365)*($C$2:$C$917=C365))&lt;&gt;"OK",
            _xlfn._xlws.FILTER($I$2:$I$917, ($B$2:$B$917=B365)*($C$2:$C$917=C365)),
            ""
        )
    )
)</f>
        <v>OK</v>
      </c>
      <c r="K365" s="150" t="s">
        <v>1547</v>
      </c>
    </row>
    <row r="366" spans="1:11">
      <c r="A366" s="152" t="str">
        <f>"AMLA_VR_" &amp; B366 &amp; "_" &amp; C366 &amp; "_" &amp; TEXT(COUNTIFS($B$2:B366, B366, $C$2:C366, C366), "00")</f>
        <v>AMLA_VR_AML.07.05_C0050_02</v>
      </c>
      <c r="B366" s="150" t="s">
        <v>422</v>
      </c>
      <c r="C366" s="150" t="s">
        <v>112</v>
      </c>
      <c r="D366" s="150" t="s">
        <v>1563</v>
      </c>
      <c r="E366" s="153" t="str" cm="1">
        <f t="array" aca="1" ref="E366" ca="1">IF(C366="", INDIRECT("'"&amp;B366&amp;"'!B3"), INDEX(INDIRECT("'"&amp;B366&amp;"'!5:5"), COLUMN(INDIRECT("'"&amp;B366&amp;"'!"&amp;D366))))</f>
        <v>Automated Monitoring System -Alerts on Inconsistencies with Expected Value of Aggregated Transactions</v>
      </c>
      <c r="F366" s="150" t="s">
        <v>1544</v>
      </c>
      <c r="G366" s="150" t="s">
        <v>1550</v>
      </c>
      <c r="H366" s="151" t="str">
        <f>"Inconsistent with C0010. Please leave "&amp;C366&amp;" empty if there is no monitoring system in place."</f>
        <v>Inconsistent with C0010. Please leave C0050 empty if there is no monitoring system in place.</v>
      </c>
      <c r="I366" s="150" t="str" cm="1">
        <f t="array" aca="1" ref="I366" ca="1">IF(AND('AML.07.05'!$B$11="No",INDIRECT("AML.07.05!"&amp;D366)&lt;&gt;""), $G366 &amp; ": " &amp; $H366, "OK")</f>
        <v>OK</v>
      </c>
      <c r="J366" s="150" t="str" cm="1">
        <f t="array" aca="1" ref="J366" ca="1">IF(
    _xlfn.TEXTJOIN(CHAR(10), TRUE,
        IF(
            _xlfn._xlws.FILTER($I$2:$I$917, ($B$2:$B$917=B366)*($C$2:$C$917=C366))&lt;&gt;"OK",
            _xlfn._xlws.FILTER($I$2:$I$917, ($B$2:$B$917=B366)*($C$2:$C$917=C366)),
            ""
        )
    )="",
    "OK",
    _xlfn.TEXTJOIN(CHAR(10), TRUE,
        IF(
            _xlfn._xlws.FILTER($I$2:$I$917, ($B$2:$B$917=B366)*($C$2:$C$917=C366))&lt;&gt;"OK",
            _xlfn._xlws.FILTER($I$2:$I$917, ($B$2:$B$917=B366)*($C$2:$C$917=C366)),
            ""
        )
    )
)</f>
        <v>OK</v>
      </c>
      <c r="K366" s="150" t="s">
        <v>1547</v>
      </c>
    </row>
    <row r="367" spans="1:11">
      <c r="A367" s="152" t="str">
        <f>"AMLA_VR_" &amp; B367 &amp; "_" &amp; C367 &amp; "_" &amp; TEXT(COUNTIFS($B$2:B367, B367, $C$2:C367, C367), "00")</f>
        <v>AMLA_VR_AML.07.05_C0050_03</v>
      </c>
      <c r="B367" s="150" t="s">
        <v>422</v>
      </c>
      <c r="C367" s="150" t="s">
        <v>112</v>
      </c>
      <c r="D367" s="150" t="s">
        <v>1563</v>
      </c>
      <c r="E367" s="153" t="str" cm="1">
        <f t="array" aca="1" ref="E367" ca="1">IF(C367="", INDIRECT("'"&amp;B367&amp;"'!B3"), INDEX(INDIRECT("'"&amp;B367&amp;"'!5:5"), COLUMN(INDIRECT("'"&amp;B367&amp;"'!"&amp;D367))))</f>
        <v>Automated Monitoring System -Alerts on Inconsistencies with Expected Value of Aggregated Transactions</v>
      </c>
      <c r="F367" s="150" t="s">
        <v>1544</v>
      </c>
      <c r="G367" s="150" t="s">
        <v>1550</v>
      </c>
      <c r="H367" s="151" t="str">
        <f>"Inconsistent with C0020. Please leave "&amp;C367&amp;" empty if there is no (at least partially) automated monitoring system in place."</f>
        <v>Inconsistent with C0020. Please leave C0050 empty if there is no (at least partially) automated monitoring system in place.</v>
      </c>
      <c r="I367" s="150" t="str" cm="1">
        <f t="array" aca="1" ref="I367" ca="1">IF(AND('AML.07.05'!$C$11="Not automated",INDIRECT("AML.07.05!"&amp;D367)&lt;&gt;""), $G367 &amp; ": " &amp; $H367, "OK")</f>
        <v>OK</v>
      </c>
      <c r="J367" s="150" t="str" cm="1">
        <f t="array" aca="1" ref="J367" ca="1">IF(
    _xlfn.TEXTJOIN(CHAR(10), TRUE,
        IF(
            _xlfn._xlws.FILTER($I$2:$I$917, ($B$2:$B$917=B367)*($C$2:$C$917=C367))&lt;&gt;"OK",
            _xlfn._xlws.FILTER($I$2:$I$917, ($B$2:$B$917=B367)*($C$2:$C$917=C367)),
            ""
        )
    )="",
    "OK",
    _xlfn.TEXTJOIN(CHAR(10), TRUE,
        IF(
            _xlfn._xlws.FILTER($I$2:$I$917, ($B$2:$B$917=B367)*($C$2:$C$917=C367))&lt;&gt;"OK",
            _xlfn._xlws.FILTER($I$2:$I$917, ($B$2:$B$917=B367)*($C$2:$C$917=C367)),
            ""
        )
    )
)</f>
        <v>OK</v>
      </c>
      <c r="K367" s="150" t="s">
        <v>1547</v>
      </c>
    </row>
    <row r="368" spans="1:11">
      <c r="A368" s="152" t="str">
        <f>"AMLA_VR_" &amp; B368 &amp; "_" &amp; C368 &amp; "_" &amp; TEXT(COUNTIFS($B$2:B368, B368, $C$2:C368, C368), "00")</f>
        <v>AMLA_VR_AML.07.05_C0060_01</v>
      </c>
      <c r="B368" s="150" t="s">
        <v>422</v>
      </c>
      <c r="C368" s="150" t="s">
        <v>113</v>
      </c>
      <c r="D368" s="150" t="s">
        <v>1565</v>
      </c>
      <c r="E368" s="153" t="str" cm="1">
        <f t="array" aca="1" ref="E368" ca="1">IF(C368="", INDIRECT("'"&amp;B368&amp;"'!B3"), INDEX(INDIRECT("'"&amp;B368&amp;"'!5:5"), COLUMN(INDIRECT("'"&amp;B368&amp;"'!"&amp;D368))))</f>
        <v>Automated Monitoring System –Alerts on Inconsistencies with Expected Value of Single Transactions</v>
      </c>
      <c r="F368" s="150" t="s">
        <v>1548</v>
      </c>
      <c r="G368" s="150" t="s">
        <v>1545</v>
      </c>
      <c r="H368" s="151" t="s">
        <v>1555</v>
      </c>
      <c r="I368" s="150" t="str">
        <f>IF(TRIM(SUBSTITUTE('AML.07.05'!$G$11&amp;"",CHAR(160),""))="","OK",IF(COUNTIF(LIST_AMLA_00006,'AML.07.05'!$G$11)=0,$G368&amp;": "&amp;$H368,"OK"))</f>
        <v>OK</v>
      </c>
      <c r="J368" s="150" t="str" cm="1">
        <f t="array" aca="1" ref="J368" ca="1">IF(
    _xlfn.TEXTJOIN(CHAR(10), TRUE,
        IF(
            _xlfn._xlws.FILTER($I$2:$I$917, ($B$2:$B$917=B368)*($C$2:$C$917=C368))&lt;&gt;"OK",
            _xlfn._xlws.FILTER($I$2:$I$917, ($B$2:$B$917=B368)*($C$2:$C$917=C368)),
            ""
        )
    )="",
    "OK",
    _xlfn.TEXTJOIN(CHAR(10), TRUE,
        IF(
            _xlfn._xlws.FILTER($I$2:$I$917, ($B$2:$B$917=B368)*($C$2:$C$917=C368))&lt;&gt;"OK",
            _xlfn._xlws.FILTER($I$2:$I$917, ($B$2:$B$917=B368)*($C$2:$C$917=C368)),
            ""
        )
    )
)</f>
        <v>OK</v>
      </c>
      <c r="K368" s="150" t="s">
        <v>1547</v>
      </c>
    </row>
    <row r="369" spans="1:11">
      <c r="A369" s="152" t="str">
        <f>"AMLA_VR_" &amp; B369 &amp; "_" &amp; C369 &amp; "_" &amp; TEXT(COUNTIFS($B$2:B369, B369, $C$2:C369, C369), "00")</f>
        <v>AMLA_VR_AML.07.05_C0060_02</v>
      </c>
      <c r="B369" s="150" t="s">
        <v>422</v>
      </c>
      <c r="C369" s="150" t="s">
        <v>113</v>
      </c>
      <c r="D369" s="150" t="s">
        <v>1565</v>
      </c>
      <c r="E369" s="153" t="str" cm="1">
        <f t="array" aca="1" ref="E369" ca="1">IF(C369="", INDIRECT("'"&amp;B369&amp;"'!B3"), INDEX(INDIRECT("'"&amp;B369&amp;"'!5:5"), COLUMN(INDIRECT("'"&amp;B369&amp;"'!"&amp;D369))))</f>
        <v>Automated Monitoring System –Alerts on Inconsistencies with Expected Value of Single Transactions</v>
      </c>
      <c r="F369" s="150" t="s">
        <v>1544</v>
      </c>
      <c r="G369" s="150" t="s">
        <v>1550</v>
      </c>
      <c r="H369" s="151" t="str">
        <f>"Inconsistent with C0010. Please leave "&amp;C369&amp;" empty if there is no monitoring system in place."</f>
        <v>Inconsistent with C0010. Please leave C0060 empty if there is no monitoring system in place.</v>
      </c>
      <c r="I369" s="150" t="str" cm="1">
        <f t="array" aca="1" ref="I369" ca="1">IF(AND('AML.07.05'!$B$11="No",INDIRECT("AML.07.05!"&amp;D369)&lt;&gt;""), $G369 &amp; ": " &amp; $H369, "OK")</f>
        <v>OK</v>
      </c>
      <c r="J369" s="150" t="str" cm="1">
        <f t="array" aca="1" ref="J369" ca="1">IF(
    _xlfn.TEXTJOIN(CHAR(10), TRUE,
        IF(
            _xlfn._xlws.FILTER($I$2:$I$917, ($B$2:$B$917=B369)*($C$2:$C$917=C369))&lt;&gt;"OK",
            _xlfn._xlws.FILTER($I$2:$I$917, ($B$2:$B$917=B369)*($C$2:$C$917=C369)),
            ""
        )
    )="",
    "OK",
    _xlfn.TEXTJOIN(CHAR(10), TRUE,
        IF(
            _xlfn._xlws.FILTER($I$2:$I$917, ($B$2:$B$917=B369)*($C$2:$C$917=C369))&lt;&gt;"OK",
            _xlfn._xlws.FILTER($I$2:$I$917, ($B$2:$B$917=B369)*($C$2:$C$917=C369)),
            ""
        )
    )
)</f>
        <v>OK</v>
      </c>
      <c r="K369" s="150" t="s">
        <v>1547</v>
      </c>
    </row>
    <row r="370" spans="1:11">
      <c r="A370" s="152" t="str">
        <f>"AMLA_VR_" &amp; B370 &amp; "_" &amp; C370 &amp; "_" &amp; TEXT(COUNTIFS($B$2:B370, B370, $C$2:C370, C370), "00")</f>
        <v>AMLA_VR_AML.07.05_C0060_03</v>
      </c>
      <c r="B370" s="150" t="s">
        <v>422</v>
      </c>
      <c r="C370" s="150" t="s">
        <v>113</v>
      </c>
      <c r="D370" s="150" t="s">
        <v>1565</v>
      </c>
      <c r="E370" s="153" t="str" cm="1">
        <f t="array" aca="1" ref="E370" ca="1">IF(C370="", INDIRECT("'"&amp;B370&amp;"'!B3"), INDEX(INDIRECT("'"&amp;B370&amp;"'!5:5"), COLUMN(INDIRECT("'"&amp;B370&amp;"'!"&amp;D370))))</f>
        <v>Automated Monitoring System –Alerts on Inconsistencies with Expected Value of Single Transactions</v>
      </c>
      <c r="F370" s="150" t="s">
        <v>1544</v>
      </c>
      <c r="G370" s="150" t="s">
        <v>1550</v>
      </c>
      <c r="H370" s="151" t="str">
        <f>"Inconsistent with C0020. Please leave "&amp;C370&amp;" empty if there is no (at least partially) automated monitoring system in place."</f>
        <v>Inconsistent with C0020. Please leave C0060 empty if there is no (at least partially) automated monitoring system in place.</v>
      </c>
      <c r="I370" s="150" t="str" cm="1">
        <f t="array" aca="1" ref="I370" ca="1">IF(AND('AML.07.05'!$C$11="Not automated",INDIRECT("AML.07.05!"&amp;D370)&lt;&gt;""), $G370 &amp; ": " &amp; $H370, "OK")</f>
        <v>OK</v>
      </c>
      <c r="J370" s="150" t="str" cm="1">
        <f t="array" aca="1" ref="J370" ca="1">IF(
    _xlfn.TEXTJOIN(CHAR(10), TRUE,
        IF(
            _xlfn._xlws.FILTER($I$2:$I$917, ($B$2:$B$917=B370)*($C$2:$C$917=C370))&lt;&gt;"OK",
            _xlfn._xlws.FILTER($I$2:$I$917, ($B$2:$B$917=B370)*($C$2:$C$917=C370)),
            ""
        )
    )="",
    "OK",
    _xlfn.TEXTJOIN(CHAR(10), TRUE,
        IF(
            _xlfn._xlws.FILTER($I$2:$I$917, ($B$2:$B$917=B370)*($C$2:$C$917=C370))&lt;&gt;"OK",
            _xlfn._xlws.FILTER($I$2:$I$917, ($B$2:$B$917=B370)*($C$2:$C$917=C370)),
            ""
        )
    )
)</f>
        <v>OK</v>
      </c>
      <c r="K370" s="150" t="s">
        <v>1547</v>
      </c>
    </row>
    <row r="371" spans="1:11">
      <c r="A371" s="152" t="str">
        <f>"AMLA_VR_" &amp; B371 &amp; "_" &amp; C371 &amp; "_" &amp; TEXT(COUNTIFS($B$2:B371, B371, $C$2:C371, C371), "00")</f>
        <v>AMLA_VR_AML.07.05_C0070_01</v>
      </c>
      <c r="B371" s="150" t="s">
        <v>422</v>
      </c>
      <c r="C371" s="150" t="s">
        <v>114</v>
      </c>
      <c r="D371" s="150" t="s">
        <v>1567</v>
      </c>
      <c r="E371" s="153" t="str" cm="1">
        <f t="array" aca="1" ref="E371" ca="1">IF(C371="", INDIRECT("'"&amp;B371&amp;"'!B3"), INDEX(INDIRECT("'"&amp;B371&amp;"'!5:5"), COLUMN(INDIRECT("'"&amp;B371&amp;"'!"&amp;D371))))</f>
        <v>Automated Monitoring System – Alerts on Inconsistencies with Expected Counterparties</v>
      </c>
      <c r="F371" s="150" t="s">
        <v>1548</v>
      </c>
      <c r="G371" s="150" t="s">
        <v>1545</v>
      </c>
      <c r="H371" s="151" t="s">
        <v>1555</v>
      </c>
      <c r="I371" s="150" t="str">
        <f>IF(TRIM(SUBSTITUTE('AML.07.05'!$H$11&amp;"",CHAR(160),""))="","OK",IF(COUNTIF(LIST_AMLA_00006,'AML.07.05'!$H$11)=0,$G371&amp;": "&amp;$H371,"OK"))</f>
        <v>OK</v>
      </c>
      <c r="J371" s="150" t="str" cm="1">
        <f t="array" aca="1" ref="J371" ca="1">IF(
    _xlfn.TEXTJOIN(CHAR(10), TRUE,
        IF(
            _xlfn._xlws.FILTER($I$2:$I$917, ($B$2:$B$917=B371)*($C$2:$C$917=C371))&lt;&gt;"OK",
            _xlfn._xlws.FILTER($I$2:$I$917, ($B$2:$B$917=B371)*($C$2:$C$917=C371)),
            ""
        )
    )="",
    "OK",
    _xlfn.TEXTJOIN(CHAR(10), TRUE,
        IF(
            _xlfn._xlws.FILTER($I$2:$I$917, ($B$2:$B$917=B371)*($C$2:$C$917=C371))&lt;&gt;"OK",
            _xlfn._xlws.FILTER($I$2:$I$917, ($B$2:$B$917=B371)*($C$2:$C$917=C371)),
            ""
        )
    )
)</f>
        <v>OK</v>
      </c>
      <c r="K371" s="150" t="s">
        <v>1547</v>
      </c>
    </row>
    <row r="372" spans="1:11">
      <c r="A372" s="152" t="str">
        <f>"AMLA_VR_" &amp; B372 &amp; "_" &amp; C372 &amp; "_" &amp; TEXT(COUNTIFS($B$2:B372, B372, $C$2:C372, C372), "00")</f>
        <v>AMLA_VR_AML.07.05_C0070_02</v>
      </c>
      <c r="B372" s="150" t="s">
        <v>422</v>
      </c>
      <c r="C372" s="150" t="s">
        <v>114</v>
      </c>
      <c r="D372" s="150" t="s">
        <v>1567</v>
      </c>
      <c r="E372" s="153" t="str" cm="1">
        <f t="array" aca="1" ref="E372" ca="1">IF(C372="", INDIRECT("'"&amp;B372&amp;"'!B3"), INDEX(INDIRECT("'"&amp;B372&amp;"'!5:5"), COLUMN(INDIRECT("'"&amp;B372&amp;"'!"&amp;D372))))</f>
        <v>Automated Monitoring System – Alerts on Inconsistencies with Expected Counterparties</v>
      </c>
      <c r="F372" s="150" t="s">
        <v>1544</v>
      </c>
      <c r="G372" s="150" t="s">
        <v>1550</v>
      </c>
      <c r="H372" s="151" t="str">
        <f>"Inconsistent with C0010. Please leave "&amp;C372&amp;" empty if there is no monitoring system in place."</f>
        <v>Inconsistent with C0010. Please leave C0070 empty if there is no monitoring system in place.</v>
      </c>
      <c r="I372" s="150" t="str" cm="1">
        <f t="array" aca="1" ref="I372" ca="1">IF(AND('AML.07.05'!$B$11="No",INDIRECT("AML.07.05!"&amp;D372)&lt;&gt;""), $G372 &amp; ": " &amp; $H372, "OK")</f>
        <v>OK</v>
      </c>
      <c r="J372" s="150" t="str" cm="1">
        <f t="array" aca="1" ref="J372" ca="1">IF(
    _xlfn.TEXTJOIN(CHAR(10), TRUE,
        IF(
            _xlfn._xlws.FILTER($I$2:$I$917, ($B$2:$B$917=B372)*($C$2:$C$917=C372))&lt;&gt;"OK",
            _xlfn._xlws.FILTER($I$2:$I$917, ($B$2:$B$917=B372)*($C$2:$C$917=C372)),
            ""
        )
    )="",
    "OK",
    _xlfn.TEXTJOIN(CHAR(10), TRUE,
        IF(
            _xlfn._xlws.FILTER($I$2:$I$917, ($B$2:$B$917=B372)*($C$2:$C$917=C372))&lt;&gt;"OK",
            _xlfn._xlws.FILTER($I$2:$I$917, ($B$2:$B$917=B372)*($C$2:$C$917=C372)),
            ""
        )
    )
)</f>
        <v>OK</v>
      </c>
      <c r="K372" s="150" t="s">
        <v>1547</v>
      </c>
    </row>
    <row r="373" spans="1:11">
      <c r="A373" s="152" t="str">
        <f>"AMLA_VR_" &amp; B373 &amp; "_" &amp; C373 &amp; "_" &amp; TEXT(COUNTIFS($B$2:B373, B373, $C$2:C373, C373), "00")</f>
        <v>AMLA_VR_AML.07.05_C0070_03</v>
      </c>
      <c r="B373" s="150" t="s">
        <v>422</v>
      </c>
      <c r="C373" s="150" t="s">
        <v>114</v>
      </c>
      <c r="D373" s="150" t="s">
        <v>1567</v>
      </c>
      <c r="E373" s="153" t="str" cm="1">
        <f t="array" aca="1" ref="E373" ca="1">IF(C373="", INDIRECT("'"&amp;B373&amp;"'!B3"), INDEX(INDIRECT("'"&amp;B373&amp;"'!5:5"), COLUMN(INDIRECT("'"&amp;B373&amp;"'!"&amp;D373))))</f>
        <v>Automated Monitoring System – Alerts on Inconsistencies with Expected Counterparties</v>
      </c>
      <c r="F373" s="150" t="s">
        <v>1544</v>
      </c>
      <c r="G373" s="150" t="s">
        <v>1550</v>
      </c>
      <c r="H373" s="151" t="str">
        <f>"Inconsistent with C0020. Please leave "&amp;C373&amp;" empty if there is no (at least partially) automated monitoring system in place."</f>
        <v>Inconsistent with C0020. Please leave C0070 empty if there is no (at least partially) automated monitoring system in place.</v>
      </c>
      <c r="I373" s="150" t="str" cm="1">
        <f t="array" aca="1" ref="I373" ca="1">IF(AND('AML.07.05'!$C$11="Not automated",INDIRECT("AML.07.05!"&amp;D373)&lt;&gt;""), $G373 &amp; ": " &amp; $H373, "OK")</f>
        <v>OK</v>
      </c>
      <c r="J373" s="150" t="str" cm="1">
        <f t="array" aca="1" ref="J373" ca="1">IF(
    _xlfn.TEXTJOIN(CHAR(10), TRUE,
        IF(
            _xlfn._xlws.FILTER($I$2:$I$917, ($B$2:$B$917=B373)*($C$2:$C$917=C373))&lt;&gt;"OK",
            _xlfn._xlws.FILTER($I$2:$I$917, ($B$2:$B$917=B373)*($C$2:$C$917=C373)),
            ""
        )
    )="",
    "OK",
    _xlfn.TEXTJOIN(CHAR(10), TRUE,
        IF(
            _xlfn._xlws.FILTER($I$2:$I$917, ($B$2:$B$917=B373)*($C$2:$C$917=C373))&lt;&gt;"OK",
            _xlfn._xlws.FILTER($I$2:$I$917, ($B$2:$B$917=B373)*($C$2:$C$917=C373)),
            ""
        )
    )
)</f>
        <v>OK</v>
      </c>
      <c r="K373" s="150" t="s">
        <v>1547</v>
      </c>
    </row>
    <row r="374" spans="1:11">
      <c r="A374" s="152" t="str">
        <f>"AMLA_VR_" &amp; B374 &amp; "_" &amp; C374 &amp; "_" &amp; TEXT(COUNTIFS($B$2:B374, B374, $C$2:C374, C374), "00")</f>
        <v>AMLA_VR_AML.07.05_C0080_01</v>
      </c>
      <c r="B374" s="150" t="s">
        <v>422</v>
      </c>
      <c r="C374" s="150" t="s">
        <v>115</v>
      </c>
      <c r="D374" s="150" t="s">
        <v>1569</v>
      </c>
      <c r="E374" s="153" t="str" cm="1">
        <f t="array" aca="1" ref="E374" ca="1">IF(C374="", INDIRECT("'"&amp;B374&amp;"'!B3"), INDEX(INDIRECT("'"&amp;B374&amp;"'!5:5"), COLUMN(INDIRECT("'"&amp;B374&amp;"'!"&amp;D374))))</f>
        <v>Automated Monitoring System - Alerts on Geographical Inconsistencies</v>
      </c>
      <c r="F374" s="150" t="s">
        <v>1548</v>
      </c>
      <c r="G374" s="150" t="s">
        <v>1545</v>
      </c>
      <c r="H374" s="151" t="s">
        <v>1555</v>
      </c>
      <c r="I374" s="150" t="str">
        <f>IF(TRIM(SUBSTITUTE('AML.07.05'!$I$11&amp;"",CHAR(160),""))="","OK",IF(COUNTIF(LIST_AMLA_00006,'AML.07.05'!$I$11)=0,$G374&amp;": "&amp;$H374,"OK"))</f>
        <v>OK</v>
      </c>
      <c r="J374" s="150" t="str" cm="1">
        <f t="array" aca="1" ref="J374" ca="1">IF(
    _xlfn.TEXTJOIN(CHAR(10), TRUE,
        IF(
            _xlfn._xlws.FILTER($I$2:$I$917, ($B$2:$B$917=B374)*($C$2:$C$917=C374))&lt;&gt;"OK",
            _xlfn._xlws.FILTER($I$2:$I$917, ($B$2:$B$917=B374)*($C$2:$C$917=C374)),
            ""
        )
    )="",
    "OK",
    _xlfn.TEXTJOIN(CHAR(10), TRUE,
        IF(
            _xlfn._xlws.FILTER($I$2:$I$917, ($B$2:$B$917=B374)*($C$2:$C$917=C374))&lt;&gt;"OK",
            _xlfn._xlws.FILTER($I$2:$I$917, ($B$2:$B$917=B374)*($C$2:$C$917=C374)),
            ""
        )
    )
)</f>
        <v>OK</v>
      </c>
      <c r="K374" s="150" t="s">
        <v>1547</v>
      </c>
    </row>
    <row r="375" spans="1:11">
      <c r="A375" s="152" t="str">
        <f>"AMLA_VR_" &amp; B375 &amp; "_" &amp; C375 &amp; "_" &amp; TEXT(COUNTIFS($B$2:B375, B375, $C$2:C375, C375), "00")</f>
        <v>AMLA_VR_AML.07.05_C0080_02</v>
      </c>
      <c r="B375" s="150" t="s">
        <v>422</v>
      </c>
      <c r="C375" s="150" t="s">
        <v>115</v>
      </c>
      <c r="D375" s="150" t="s">
        <v>1569</v>
      </c>
      <c r="E375" s="153" t="str" cm="1">
        <f t="array" aca="1" ref="E375" ca="1">IF(C375="", INDIRECT("'"&amp;B375&amp;"'!B3"), INDEX(INDIRECT("'"&amp;B375&amp;"'!5:5"), COLUMN(INDIRECT("'"&amp;B375&amp;"'!"&amp;D375))))</f>
        <v>Automated Monitoring System - Alerts on Geographical Inconsistencies</v>
      </c>
      <c r="F375" s="150" t="s">
        <v>1544</v>
      </c>
      <c r="G375" s="150" t="s">
        <v>1550</v>
      </c>
      <c r="H375" s="151" t="str">
        <f>"Inconsistent with C0010. Please leave "&amp;C375&amp;" empty if there is no monitoring system in place."</f>
        <v>Inconsistent with C0010. Please leave C0080 empty if there is no monitoring system in place.</v>
      </c>
      <c r="I375" s="150" t="str" cm="1">
        <f t="array" aca="1" ref="I375" ca="1">IF(AND('AML.07.05'!$B$11="No",INDIRECT("AML.07.05!"&amp;D375)&lt;&gt;""), $G375 &amp; ": " &amp; $H375, "OK")</f>
        <v>OK</v>
      </c>
      <c r="J375" s="150" t="str" cm="1">
        <f t="array" aca="1" ref="J375" ca="1">IF(
    _xlfn.TEXTJOIN(CHAR(10), TRUE,
        IF(
            _xlfn._xlws.FILTER($I$2:$I$917, ($B$2:$B$917=B375)*($C$2:$C$917=C375))&lt;&gt;"OK",
            _xlfn._xlws.FILTER($I$2:$I$917, ($B$2:$B$917=B375)*($C$2:$C$917=C375)),
            ""
        )
    )="",
    "OK",
    _xlfn.TEXTJOIN(CHAR(10), TRUE,
        IF(
            _xlfn._xlws.FILTER($I$2:$I$917, ($B$2:$B$917=B375)*($C$2:$C$917=C375))&lt;&gt;"OK",
            _xlfn._xlws.FILTER($I$2:$I$917, ($B$2:$B$917=B375)*($C$2:$C$917=C375)),
            ""
        )
    )
)</f>
        <v>OK</v>
      </c>
      <c r="K375" s="150" t="s">
        <v>1547</v>
      </c>
    </row>
    <row r="376" spans="1:11">
      <c r="A376" s="152" t="str">
        <f>"AMLA_VR_" &amp; B376 &amp; "_" &amp; C376 &amp; "_" &amp; TEXT(COUNTIFS($B$2:B376, B376, $C$2:C376, C376), "00")</f>
        <v>AMLA_VR_AML.07.05_C0080_03</v>
      </c>
      <c r="B376" s="150" t="s">
        <v>422</v>
      </c>
      <c r="C376" s="150" t="s">
        <v>115</v>
      </c>
      <c r="D376" s="150" t="s">
        <v>1569</v>
      </c>
      <c r="E376" s="153" t="str" cm="1">
        <f t="array" aca="1" ref="E376" ca="1">IF(C376="", INDIRECT("'"&amp;B376&amp;"'!B3"), INDEX(INDIRECT("'"&amp;B376&amp;"'!5:5"), COLUMN(INDIRECT("'"&amp;B376&amp;"'!"&amp;D376))))</f>
        <v>Automated Monitoring System - Alerts on Geographical Inconsistencies</v>
      </c>
      <c r="F376" s="150" t="s">
        <v>1544</v>
      </c>
      <c r="G376" s="150" t="s">
        <v>1550</v>
      </c>
      <c r="H376" s="151" t="str">
        <f>"Inconsistent with C0020. Please leave "&amp;C376&amp;" empty if there is no (at least partially) automated monitoring system in place."</f>
        <v>Inconsistent with C0020. Please leave C0080 empty if there is no (at least partially) automated monitoring system in place.</v>
      </c>
      <c r="I376" s="150" t="str" cm="1">
        <f t="array" aca="1" ref="I376" ca="1">IF(AND('AML.07.05'!$C$11="Not automated",INDIRECT("AML.07.05!"&amp;D376)&lt;&gt;""), $G376 &amp; ": " &amp; $H376, "OK")</f>
        <v>OK</v>
      </c>
      <c r="J376" s="150" t="str" cm="1">
        <f t="array" aca="1" ref="J376" ca="1">IF(
    _xlfn.TEXTJOIN(CHAR(10), TRUE,
        IF(
            _xlfn._xlws.FILTER($I$2:$I$917, ($B$2:$B$917=B376)*($C$2:$C$917=C376))&lt;&gt;"OK",
            _xlfn._xlws.FILTER($I$2:$I$917, ($B$2:$B$917=B376)*($C$2:$C$917=C376)),
            ""
        )
    )="",
    "OK",
    _xlfn.TEXTJOIN(CHAR(10), TRUE,
        IF(
            _xlfn._xlws.FILTER($I$2:$I$917, ($B$2:$B$917=B376)*($C$2:$C$917=C376))&lt;&gt;"OK",
            _xlfn._xlws.FILTER($I$2:$I$917, ($B$2:$B$917=B376)*($C$2:$C$917=C376)),
            ""
        )
    )
)</f>
        <v>OK</v>
      </c>
      <c r="K376" s="150" t="s">
        <v>1547</v>
      </c>
    </row>
    <row r="377" spans="1:11">
      <c r="A377" s="152" t="str">
        <f>"AMLA_VR_" &amp; B377 &amp; "_" &amp; C377 &amp; "_" &amp; TEXT(COUNTIFS($B$2:B377, B377, $C$2:C377, C377), "00")</f>
        <v>AMLA_VR_AML.07.05_C0090_01</v>
      </c>
      <c r="B377" s="150" t="s">
        <v>422</v>
      </c>
      <c r="C377" s="150" t="s">
        <v>116</v>
      </c>
      <c r="D377" s="150" t="s">
        <v>1552</v>
      </c>
      <c r="E377" s="153" t="str" cm="1">
        <f t="array" aca="1" ref="E377" ca="1">IF(C377="", INDIRECT("'"&amp;B377&amp;"'!B3"), INDEX(INDIRECT("'"&amp;B377&amp;"'!5:5"), COLUMN(INDIRECT("'"&amp;B377&amp;"'!"&amp;D377))))</f>
        <v>If automated system: Alerts Pending</v>
      </c>
      <c r="F377" s="150" t="s">
        <v>1544</v>
      </c>
      <c r="G377" s="150" t="s">
        <v>1545</v>
      </c>
      <c r="H377" s="151" t="s">
        <v>1622</v>
      </c>
      <c r="I377" s="150" t="str">
        <f>IF('AML.07.05'!$J$11&lt;0, $G377 &amp; ": " &amp; $H377, "OK")</f>
        <v>OK</v>
      </c>
      <c r="J377" s="150" t="str" cm="1">
        <f t="array" aca="1" ref="J377" ca="1">IF(
    _xlfn.TEXTJOIN(CHAR(10), TRUE,
        IF(
            _xlfn._xlws.FILTER($I$2:$I$917, ($B$2:$B$917=B377)*($C$2:$C$917=C377))&lt;&gt;"OK",
            _xlfn._xlws.FILTER($I$2:$I$917, ($B$2:$B$917=B377)*($C$2:$C$917=C377)),
            ""
        )
    )="",
    "OK",
    _xlfn.TEXTJOIN(CHAR(10), TRUE,
        IF(
            _xlfn._xlws.FILTER($I$2:$I$917, ($B$2:$B$917=B377)*($C$2:$C$917=C377))&lt;&gt;"OK",
            _xlfn._xlws.FILTER($I$2:$I$917, ($B$2:$B$917=B377)*($C$2:$C$917=C377)),
            ""
        )
    )
)</f>
        <v>OK</v>
      </c>
      <c r="K377" s="150" t="s">
        <v>1547</v>
      </c>
    </row>
    <row r="378" spans="1:11">
      <c r="A378" s="152" t="str">
        <f>"AMLA_VR_" &amp; B378 &amp; "_" &amp; C378 &amp; "_" &amp; TEXT(COUNTIFS($B$2:B378, B378, $C$2:C378, C378), "00")</f>
        <v>AMLA_VR_AML.07.05_C0090_02</v>
      </c>
      <c r="B378" s="150" t="s">
        <v>422</v>
      </c>
      <c r="C378" s="150" t="s">
        <v>116</v>
      </c>
      <c r="D378" s="150" t="s">
        <v>1552</v>
      </c>
      <c r="E378" s="153" t="str" cm="1">
        <f t="array" aca="1" ref="E378" ca="1">IF(C378="", INDIRECT("'"&amp;B378&amp;"'!B3"), INDEX(INDIRECT("'"&amp;B378&amp;"'!5:5"), COLUMN(INDIRECT("'"&amp;B378&amp;"'!"&amp;D378))))</f>
        <v>If automated system: Alerts Pending</v>
      </c>
      <c r="F378" s="150" t="s">
        <v>1548</v>
      </c>
      <c r="G378" s="150" t="s">
        <v>1545</v>
      </c>
      <c r="H378" s="151" t="s">
        <v>1549</v>
      </c>
      <c r="I378" s="150" t="str">
        <f>IF(TRIM(SUBSTITUTE('AML.07.05'!$J$11&amp;"",CHAR(160),""))="","OK",IF(OR(NOT(ISNUMBER('AML.07.05'!$J$11)),IFERROR(INT('AML.07.05'!$J$11)&lt;&gt;'AML.07.05'!$J$11,TRUE)),$G378&amp;": "&amp;$H378,"OK"))</f>
        <v>OK</v>
      </c>
      <c r="J378" s="150" t="str" cm="1">
        <f t="array" aca="1" ref="J378" ca="1">IF(
    _xlfn.TEXTJOIN(CHAR(10), TRUE,
        IF(
            _xlfn._xlws.FILTER($I$2:$I$917, ($B$2:$B$917=B378)*($C$2:$C$917=C378))&lt;&gt;"OK",
            _xlfn._xlws.FILTER($I$2:$I$917, ($B$2:$B$917=B378)*($C$2:$C$917=C378)),
            ""
        )
    )="",
    "OK",
    _xlfn.TEXTJOIN(CHAR(10), TRUE,
        IF(
            _xlfn._xlws.FILTER($I$2:$I$917, ($B$2:$B$917=B378)*($C$2:$C$917=C378))&lt;&gt;"OK",
            _xlfn._xlws.FILTER($I$2:$I$917, ($B$2:$B$917=B378)*($C$2:$C$917=C378)),
            ""
        )
    )
)</f>
        <v>OK</v>
      </c>
      <c r="K378" s="150" t="s">
        <v>1547</v>
      </c>
    </row>
    <row r="379" spans="1:11">
      <c r="A379" s="152" t="str">
        <f>"AMLA_VR_" &amp; B379 &amp; "_" &amp; C379 &amp; "_" &amp; TEXT(COUNTIFS($B$2:B379, B379, $C$2:C379, C379), "00")</f>
        <v>AMLA_VR_AML.07.05_C0090_03</v>
      </c>
      <c r="B379" s="150" t="s">
        <v>422</v>
      </c>
      <c r="C379" s="150" t="s">
        <v>116</v>
      </c>
      <c r="D379" s="150" t="s">
        <v>1552</v>
      </c>
      <c r="E379" s="153" t="str" cm="1">
        <f t="array" aca="1" ref="E379" ca="1">IF(C379="", INDIRECT("'"&amp;B379&amp;"'!B3"), INDEX(INDIRECT("'"&amp;B379&amp;"'!5:5"), COLUMN(INDIRECT("'"&amp;B379&amp;"'!"&amp;D379))))</f>
        <v>If automated system: Alerts Pending</v>
      </c>
      <c r="F379" s="150" t="s">
        <v>1544</v>
      </c>
      <c r="G379" s="150" t="s">
        <v>1550</v>
      </c>
      <c r="H379" s="151" t="str">
        <f>"Inconsistent with C0010. Please leave "&amp;C379&amp;" empty if there is no monitoring system in place."</f>
        <v>Inconsistent with C0010. Please leave C0090 empty if there is no monitoring system in place.</v>
      </c>
      <c r="I379" s="150" t="str" cm="1">
        <f t="array" aca="1" ref="I379" ca="1">IF(AND('AML.07.05'!$B$11="No",INDIRECT("AML.07.05!"&amp;D379)&lt;&gt;""), $G379 &amp; ": " &amp; $H379, "OK")</f>
        <v>OK</v>
      </c>
      <c r="J379" s="150" t="str" cm="1">
        <f t="array" aca="1" ref="J379" ca="1">IF(
    _xlfn.TEXTJOIN(CHAR(10), TRUE,
        IF(
            _xlfn._xlws.FILTER($I$2:$I$917, ($B$2:$B$917=B379)*($C$2:$C$917=C379))&lt;&gt;"OK",
            _xlfn._xlws.FILTER($I$2:$I$917, ($B$2:$B$917=B379)*($C$2:$C$917=C379)),
            ""
        )
    )="",
    "OK",
    _xlfn.TEXTJOIN(CHAR(10), TRUE,
        IF(
            _xlfn._xlws.FILTER($I$2:$I$917, ($B$2:$B$917=B379)*($C$2:$C$917=C379))&lt;&gt;"OK",
            _xlfn._xlws.FILTER($I$2:$I$917, ($B$2:$B$917=B379)*($C$2:$C$917=C379)),
            ""
        )
    )
)</f>
        <v>OK</v>
      </c>
      <c r="K379" s="150" t="s">
        <v>1547</v>
      </c>
    </row>
    <row r="380" spans="1:11">
      <c r="A380" s="152" t="str">
        <f>"AMLA_VR_" &amp; B380 &amp; "_" &amp; C380 &amp; "_" &amp; TEXT(COUNTIFS($B$2:B380, B380, $C$2:C380, C380), "00")</f>
        <v>AMLA_VR_AML.07.05_C0090_04</v>
      </c>
      <c r="B380" s="150" t="s">
        <v>422</v>
      </c>
      <c r="C380" s="150" t="s">
        <v>116</v>
      </c>
      <c r="D380" s="150" t="s">
        <v>1552</v>
      </c>
      <c r="E380" s="153" t="str" cm="1">
        <f t="array" aca="1" ref="E380" ca="1">IF(C380="", INDIRECT("'"&amp;B380&amp;"'!B3"), INDEX(INDIRECT("'"&amp;B380&amp;"'!5:5"), COLUMN(INDIRECT("'"&amp;B380&amp;"'!"&amp;D380))))</f>
        <v>If automated system: Alerts Pending</v>
      </c>
      <c r="F380" s="150" t="s">
        <v>1544</v>
      </c>
      <c r="G380" s="150" t="s">
        <v>1550</v>
      </c>
      <c r="H380" s="151" t="str">
        <f>"Inconsistent with C0020. Please leave "&amp;C380&amp;" empty if there is no (at least partially) automated monitoring system in place."</f>
        <v>Inconsistent with C0020. Please leave C0090 empty if there is no (at least partially) automated monitoring system in place.</v>
      </c>
      <c r="I380" s="150" t="str" cm="1">
        <f t="array" aca="1" ref="I380" ca="1">IF(AND('AML.07.05'!$C$11="Not automated",INDIRECT("AML.07.05!"&amp;D380)&lt;&gt;""), $G380 &amp; ": " &amp; $H380, "OK")</f>
        <v>OK</v>
      </c>
      <c r="J380" s="150" t="str" cm="1">
        <f t="array" aca="1" ref="J380" ca="1">IF(
    _xlfn.TEXTJOIN(CHAR(10), TRUE,
        IF(
            _xlfn._xlws.FILTER($I$2:$I$917, ($B$2:$B$917=B380)*($C$2:$C$917=C380))&lt;&gt;"OK",
            _xlfn._xlws.FILTER($I$2:$I$917, ($B$2:$B$917=B380)*($C$2:$C$917=C380)),
            ""
        )
    )="",
    "OK",
    _xlfn.TEXTJOIN(CHAR(10), TRUE,
        IF(
            _xlfn._xlws.FILTER($I$2:$I$917, ($B$2:$B$917=B380)*($C$2:$C$917=C380))&lt;&gt;"OK",
            _xlfn._xlws.FILTER($I$2:$I$917, ($B$2:$B$917=B380)*($C$2:$C$917=C380)),
            ""
        )
    )
)</f>
        <v>OK</v>
      </c>
      <c r="K380" s="150" t="s">
        <v>1547</v>
      </c>
    </row>
    <row r="381" spans="1:11">
      <c r="A381" s="152" t="str">
        <f>"AMLA_VR_" &amp; B381 &amp; "_" &amp; C381 &amp; "_" &amp; TEXT(COUNTIFS($B$2:B381, B381, $C$2:C381, C381), "00")</f>
        <v>AMLA_VR_AML.07.05_C0100_01</v>
      </c>
      <c r="B381" s="150" t="s">
        <v>422</v>
      </c>
      <c r="C381" s="150" t="s">
        <v>117</v>
      </c>
      <c r="D381" s="150" t="s">
        <v>1571</v>
      </c>
      <c r="E381" s="153" t="str" cm="1">
        <f t="array" aca="1" ref="E381" ca="1">IF(C381="", INDIRECT("'"&amp;B381&amp;"'!B3"), INDEX(INDIRECT("'"&amp;B381&amp;"'!5:5"), COLUMN(INDIRECT("'"&amp;B381&amp;"'!"&amp;D381))))</f>
        <v>If automated system: Average Alert Analysis Time (Days)</v>
      </c>
      <c r="F381" s="150" t="s">
        <v>1544</v>
      </c>
      <c r="G381" s="150" t="s">
        <v>1545</v>
      </c>
      <c r="H381" s="151" t="s">
        <v>1623</v>
      </c>
      <c r="I381" s="150" t="str">
        <f>IF('AML.07.05'!$K$11&lt;0, $G381 &amp; ": " &amp; $H381, "OK")</f>
        <v>OK</v>
      </c>
      <c r="J381" s="150" t="str" cm="1">
        <f t="array" aca="1" ref="J381" ca="1">IF(
    _xlfn.TEXTJOIN(CHAR(10), TRUE,
        IF(
            _xlfn._xlws.FILTER($I$2:$I$917, ($B$2:$B$917=B381)*($C$2:$C$917=C381))&lt;&gt;"OK",
            _xlfn._xlws.FILTER($I$2:$I$917, ($B$2:$B$917=B381)*($C$2:$C$917=C381)),
            ""
        )
    )="",
    "OK",
    _xlfn.TEXTJOIN(CHAR(10), TRUE,
        IF(
            _xlfn._xlws.FILTER($I$2:$I$917, ($B$2:$B$917=B381)*($C$2:$C$917=C381))&lt;&gt;"OK",
            _xlfn._xlws.FILTER($I$2:$I$917, ($B$2:$B$917=B381)*($C$2:$C$917=C381)),
            ""
        )
    )
)</f>
        <v>OK</v>
      </c>
      <c r="K381" s="150" t="s">
        <v>1547</v>
      </c>
    </row>
    <row r="382" spans="1:11">
      <c r="A382" s="152" t="str">
        <f>"AMLA_VR_" &amp; B382 &amp; "_" &amp; C382 &amp; "_" &amp; TEXT(COUNTIFS($B$2:B382, B382, $C$2:C382, C382), "00")</f>
        <v>AMLA_VR_AML.07.05_C0100_02</v>
      </c>
      <c r="B382" s="150" t="s">
        <v>422</v>
      </c>
      <c r="C382" s="150" t="s">
        <v>117</v>
      </c>
      <c r="D382" s="150" t="s">
        <v>1571</v>
      </c>
      <c r="E382" s="153" t="str" cm="1">
        <f t="array" aca="1" ref="E382" ca="1">IF(C382="", INDIRECT("'"&amp;B382&amp;"'!B3"), INDEX(INDIRECT("'"&amp;B382&amp;"'!5:5"), COLUMN(INDIRECT("'"&amp;B382&amp;"'!"&amp;D382))))</f>
        <v>If automated system: Average Alert Analysis Time (Days)</v>
      </c>
      <c r="F382" s="150" t="s">
        <v>1548</v>
      </c>
      <c r="G382" s="150" t="s">
        <v>1545</v>
      </c>
      <c r="H382" s="151" t="s">
        <v>1630</v>
      </c>
      <c r="I382" s="150" t="str">
        <f>IF(TRIM(SUBSTITUTE('AML.07.05'!$K$11&amp;"",CHAR(160),""))="","OK",IF(NOT(ISNUMBER('AML.07.05'!$K$11)),$G382&amp;": "&amp;$H382,"OK"))</f>
        <v>OK</v>
      </c>
      <c r="J382" s="150" t="str" cm="1">
        <f t="array" aca="1" ref="J382" ca="1">IF(
    _xlfn.TEXTJOIN(CHAR(10), TRUE,
        IF(
            _xlfn._xlws.FILTER($I$2:$I$917, ($B$2:$B$917=B382)*($C$2:$C$917=C382))&lt;&gt;"OK",
            _xlfn._xlws.FILTER($I$2:$I$917, ($B$2:$B$917=B382)*($C$2:$C$917=C382)),
            ""
        )
    )="",
    "OK",
    _xlfn.TEXTJOIN(CHAR(10), TRUE,
        IF(
            _xlfn._xlws.FILTER($I$2:$I$917, ($B$2:$B$917=B382)*($C$2:$C$917=C382))&lt;&gt;"OK",
            _xlfn._xlws.FILTER($I$2:$I$917, ($B$2:$B$917=B382)*($C$2:$C$917=C382)),
            ""
        )
    )
)</f>
        <v>OK</v>
      </c>
      <c r="K382" s="150" t="s">
        <v>1547</v>
      </c>
    </row>
    <row r="383" spans="1:11">
      <c r="A383" s="152" t="str">
        <f>"AMLA_VR_" &amp; B383 &amp; "_" &amp; C383 &amp; "_" &amp; TEXT(COUNTIFS($B$2:B383, B383, $C$2:C383, C383), "00")</f>
        <v>AMLA_VR_AML.07.05_C0100_03</v>
      </c>
      <c r="B383" s="150" t="s">
        <v>422</v>
      </c>
      <c r="C383" s="150" t="s">
        <v>117</v>
      </c>
      <c r="D383" s="150" t="s">
        <v>1571</v>
      </c>
      <c r="E383" s="153" t="str" cm="1">
        <f t="array" aca="1" ref="E383" ca="1">IF(C383="", INDIRECT("'"&amp;B383&amp;"'!B3"), INDEX(INDIRECT("'"&amp;B383&amp;"'!5:5"), COLUMN(INDIRECT("'"&amp;B383&amp;"'!"&amp;D383))))</f>
        <v>If automated system: Average Alert Analysis Time (Days)</v>
      </c>
      <c r="F383" s="150" t="s">
        <v>1544</v>
      </c>
      <c r="G383" s="150" t="s">
        <v>1550</v>
      </c>
      <c r="H383" s="151" t="str">
        <f>"Inconsistent with C0010. Please leave "&amp;C383&amp;" empty if there is no monitoring system in place."</f>
        <v>Inconsistent with C0010. Please leave C0100 empty if there is no monitoring system in place.</v>
      </c>
      <c r="I383" s="150" t="str" cm="1">
        <f t="array" aca="1" ref="I383" ca="1">IF(AND('AML.07.05'!$B$11="No",INDIRECT("AML.07.05!"&amp;D383)&lt;&gt;""), $G383 &amp; ": " &amp; $H383, "OK")</f>
        <v>OK</v>
      </c>
      <c r="J383" s="150" t="str" cm="1">
        <f t="array" aca="1" ref="J383" ca="1">IF(
    _xlfn.TEXTJOIN(CHAR(10), TRUE,
        IF(
            _xlfn._xlws.FILTER($I$2:$I$917, ($B$2:$B$917=B383)*($C$2:$C$917=C383))&lt;&gt;"OK",
            _xlfn._xlws.FILTER($I$2:$I$917, ($B$2:$B$917=B383)*($C$2:$C$917=C383)),
            ""
        )
    )="",
    "OK",
    _xlfn.TEXTJOIN(CHAR(10), TRUE,
        IF(
            _xlfn._xlws.FILTER($I$2:$I$917, ($B$2:$B$917=B383)*($C$2:$C$917=C383))&lt;&gt;"OK",
            _xlfn._xlws.FILTER($I$2:$I$917, ($B$2:$B$917=B383)*($C$2:$C$917=C383)),
            ""
        )
    )
)</f>
        <v>OK</v>
      </c>
      <c r="K383" s="150" t="s">
        <v>1547</v>
      </c>
    </row>
    <row r="384" spans="1:11">
      <c r="A384" s="152" t="str">
        <f>"AMLA_VR_" &amp; B384 &amp; "_" &amp; C384 &amp; "_" &amp; TEXT(COUNTIFS($B$2:B384, B384, $C$2:C384, C384), "00")</f>
        <v>AMLA_VR_AML.07.05_C0100_04</v>
      </c>
      <c r="B384" s="150" t="s">
        <v>422</v>
      </c>
      <c r="C384" s="150" t="s">
        <v>117</v>
      </c>
      <c r="D384" s="150" t="s">
        <v>1571</v>
      </c>
      <c r="E384" s="153" t="str" cm="1">
        <f t="array" aca="1" ref="E384" ca="1">IF(C384="", INDIRECT("'"&amp;B384&amp;"'!B3"), INDEX(INDIRECT("'"&amp;B384&amp;"'!5:5"), COLUMN(INDIRECT("'"&amp;B384&amp;"'!"&amp;D384))))</f>
        <v>If automated system: Average Alert Analysis Time (Days)</v>
      </c>
      <c r="F384" s="150" t="s">
        <v>1544</v>
      </c>
      <c r="G384" s="150" t="s">
        <v>1550</v>
      </c>
      <c r="H384" s="151" t="str">
        <f>"Inconsistent with C0020. Please leave "&amp;C384&amp;" empty if there is no (at least partially) automated monitoring system in place."</f>
        <v>Inconsistent with C0020. Please leave C0100 empty if there is no (at least partially) automated monitoring system in place.</v>
      </c>
      <c r="I384" s="150" t="str" cm="1">
        <f t="array" aca="1" ref="I384" ca="1">IF(AND('AML.07.05'!$C$11="Not automated",INDIRECT("AML.07.05!"&amp;D384)&lt;&gt;""), $G384 &amp; ": " &amp; $H384, "OK")</f>
        <v>OK</v>
      </c>
      <c r="J384" s="150" t="str" cm="1">
        <f t="array" aca="1" ref="J384" ca="1">IF(
    _xlfn.TEXTJOIN(CHAR(10), TRUE,
        IF(
            _xlfn._xlws.FILTER($I$2:$I$917, ($B$2:$B$917=B384)*($C$2:$C$917=C384))&lt;&gt;"OK",
            _xlfn._xlws.FILTER($I$2:$I$917, ($B$2:$B$917=B384)*($C$2:$C$917=C384)),
            ""
        )
    )="",
    "OK",
    _xlfn.TEXTJOIN(CHAR(10), TRUE,
        IF(
            _xlfn._xlws.FILTER($I$2:$I$917, ($B$2:$B$917=B384)*($C$2:$C$917=C384))&lt;&gt;"OK",
            _xlfn._xlws.FILTER($I$2:$I$917, ($B$2:$B$917=B384)*($C$2:$C$917=C384)),
            ""
        )
    )
)</f>
        <v>OK</v>
      </c>
      <c r="K384" s="150" t="s">
        <v>1547</v>
      </c>
    </row>
    <row r="385" spans="1:11">
      <c r="A385" s="152" t="str">
        <f>"AMLA_VR_" &amp; B385 &amp; "_" &amp; C385 &amp; "_" &amp; TEXT(COUNTIFS($B$2:B385, B385, $C$2:C385, C385), "00")</f>
        <v>AMLA_VR_AML.07.05_C0110_01</v>
      </c>
      <c r="B385" s="150" t="s">
        <v>422</v>
      </c>
      <c r="C385" s="150" t="s">
        <v>118</v>
      </c>
      <c r="D385" s="150" t="s">
        <v>1573</v>
      </c>
      <c r="E385" s="153" t="str" cm="1">
        <f t="array" aca="1" ref="E385" ca="1">IF(C385="", INDIRECT("'"&amp;B385&amp;"'!B3"), INDEX(INDIRECT("'"&amp;B385&amp;"'!5:5"), COLUMN(INDIRECT("'"&amp;B385&amp;"'!"&amp;D385))))</f>
        <v>If automated system: total number of alerts</v>
      </c>
      <c r="F385" s="150" t="s">
        <v>1544</v>
      </c>
      <c r="G385" s="150" t="s">
        <v>1545</v>
      </c>
      <c r="H385" s="151" t="s">
        <v>1624</v>
      </c>
      <c r="I385" s="150" t="str">
        <f>IF('AML.07.05'!$L$11&lt;0, $G385 &amp; ": " &amp; $H385, "OK")</f>
        <v>OK</v>
      </c>
      <c r="J385" s="150" t="str" cm="1">
        <f t="array" aca="1" ref="J385" ca="1">IF(
    _xlfn.TEXTJOIN(CHAR(10), TRUE,
        IF(
            _xlfn._xlws.FILTER($I$2:$I$917, ($B$2:$B$917=B385)*($C$2:$C$917=C385))&lt;&gt;"OK",
            _xlfn._xlws.FILTER($I$2:$I$917, ($B$2:$B$917=B385)*($C$2:$C$917=C385)),
            ""
        )
    )="",
    "OK",
    _xlfn.TEXTJOIN(CHAR(10), TRUE,
        IF(
            _xlfn._xlws.FILTER($I$2:$I$917, ($B$2:$B$917=B385)*($C$2:$C$917=C385))&lt;&gt;"OK",
            _xlfn._xlws.FILTER($I$2:$I$917, ($B$2:$B$917=B385)*($C$2:$C$917=C385)),
            ""
        )
    )
)</f>
        <v>OK</v>
      </c>
      <c r="K385" s="150" t="s">
        <v>1547</v>
      </c>
    </row>
    <row r="386" spans="1:11">
      <c r="A386" s="152" t="str">
        <f>"AMLA_VR_" &amp; B386 &amp; "_" &amp; C386 &amp; "_" &amp; TEXT(COUNTIFS($B$2:B386, B386, $C$2:C386, C386), "00")</f>
        <v>AMLA_VR_AML.07.05_C0110_02</v>
      </c>
      <c r="B386" s="150" t="s">
        <v>422</v>
      </c>
      <c r="C386" s="150" t="s">
        <v>118</v>
      </c>
      <c r="D386" s="150" t="s">
        <v>1573</v>
      </c>
      <c r="E386" s="153" t="str" cm="1">
        <f t="array" aca="1" ref="E386" ca="1">IF(C386="", INDIRECT("'"&amp;B386&amp;"'!B3"), INDEX(INDIRECT("'"&amp;B386&amp;"'!5:5"), COLUMN(INDIRECT("'"&amp;B386&amp;"'!"&amp;D386))))</f>
        <v>If automated system: total number of alerts</v>
      </c>
      <c r="F386" s="150" t="s">
        <v>1548</v>
      </c>
      <c r="G386" s="150" t="s">
        <v>1545</v>
      </c>
      <c r="H386" s="151" t="s">
        <v>1549</v>
      </c>
      <c r="I386" s="150" t="str">
        <f>IF(TRIM(SUBSTITUTE('AML.07.05'!$L$11&amp;"",CHAR(160),""))="","OK",IF(OR(NOT(ISNUMBER('AML.07.05'!$L$11)),IFERROR(INT('AML.07.05'!$L$11)&lt;&gt;'AML.07.05'!$L$11,TRUE)),$G386&amp;": "&amp;$H386,"OK"))</f>
        <v>OK</v>
      </c>
      <c r="J386" s="150" t="str" cm="1">
        <f t="array" aca="1" ref="J386" ca="1">IF(
    _xlfn.TEXTJOIN(CHAR(10), TRUE,
        IF(
            _xlfn._xlws.FILTER($I$2:$I$917, ($B$2:$B$917=B386)*($C$2:$C$917=C386))&lt;&gt;"OK",
            _xlfn._xlws.FILTER($I$2:$I$917, ($B$2:$B$917=B386)*($C$2:$C$917=C386)),
            ""
        )
    )="",
    "OK",
    _xlfn.TEXTJOIN(CHAR(10), TRUE,
        IF(
            _xlfn._xlws.FILTER($I$2:$I$917, ($B$2:$B$917=B386)*($C$2:$C$917=C386))&lt;&gt;"OK",
            _xlfn._xlws.FILTER($I$2:$I$917, ($B$2:$B$917=B386)*($C$2:$C$917=C386)),
            ""
        )
    )
)</f>
        <v>OK</v>
      </c>
      <c r="K386" s="150" t="s">
        <v>1547</v>
      </c>
    </row>
    <row r="387" spans="1:11">
      <c r="A387" s="152" t="str">
        <f>"AMLA_VR_" &amp; B387 &amp; "_" &amp; C387 &amp; "_" &amp; TEXT(COUNTIFS($B$2:B387, B387, $C$2:C387, C387), "00")</f>
        <v>AMLA_VR_AML.07.05_C0110_03</v>
      </c>
      <c r="B387" s="150" t="s">
        <v>422</v>
      </c>
      <c r="C387" s="150" t="s">
        <v>118</v>
      </c>
      <c r="D387" s="150" t="s">
        <v>1573</v>
      </c>
      <c r="E387" s="153" t="str" cm="1">
        <f t="array" aca="1" ref="E387" ca="1">IF(C387="", INDIRECT("'"&amp;B387&amp;"'!B3"), INDEX(INDIRECT("'"&amp;B387&amp;"'!5:5"), COLUMN(INDIRECT("'"&amp;B387&amp;"'!"&amp;D387))))</f>
        <v>If automated system: total number of alerts</v>
      </c>
      <c r="F387" s="150" t="s">
        <v>1544</v>
      </c>
      <c r="G387" s="150" t="s">
        <v>1550</v>
      </c>
      <c r="H387" s="151" t="str">
        <f>"Inconsistent with C0010. Please leave "&amp;C387&amp;" empty if there is no monitoring system in place."</f>
        <v>Inconsistent with C0010. Please leave C0110 empty if there is no monitoring system in place.</v>
      </c>
      <c r="I387" s="150" t="str" cm="1">
        <f t="array" aca="1" ref="I387" ca="1">IF(AND('AML.07.05'!$B$11="No",INDIRECT("AML.07.05!"&amp;D387)&lt;&gt;""), $G387 &amp; ": " &amp; $H387, "OK")</f>
        <v>OK</v>
      </c>
      <c r="J387" s="150" t="str" cm="1">
        <f t="array" aca="1" ref="J387" ca="1">IF(
    _xlfn.TEXTJOIN(CHAR(10), TRUE,
        IF(
            _xlfn._xlws.FILTER($I$2:$I$917, ($B$2:$B$917=B387)*($C$2:$C$917=C387))&lt;&gt;"OK",
            _xlfn._xlws.FILTER($I$2:$I$917, ($B$2:$B$917=B387)*($C$2:$C$917=C387)),
            ""
        )
    )="",
    "OK",
    _xlfn.TEXTJOIN(CHAR(10), TRUE,
        IF(
            _xlfn._xlws.FILTER($I$2:$I$917, ($B$2:$B$917=B387)*($C$2:$C$917=C387))&lt;&gt;"OK",
            _xlfn._xlws.FILTER($I$2:$I$917, ($B$2:$B$917=B387)*($C$2:$C$917=C387)),
            ""
        )
    )
)</f>
        <v>OK</v>
      </c>
      <c r="K387" s="150" t="s">
        <v>1547</v>
      </c>
    </row>
    <row r="388" spans="1:11">
      <c r="A388" s="152" t="str">
        <f>"AMLA_VR_" &amp; B388 &amp; "_" &amp; C388 &amp; "_" &amp; TEXT(COUNTIFS($B$2:B388, B388, $C$2:C388, C388), "00")</f>
        <v>AMLA_VR_AML.07.05_C0110_04</v>
      </c>
      <c r="B388" s="150" t="s">
        <v>422</v>
      </c>
      <c r="C388" s="150" t="s">
        <v>118</v>
      </c>
      <c r="D388" s="150" t="s">
        <v>1573</v>
      </c>
      <c r="E388" s="153" t="str" cm="1">
        <f t="array" aca="1" ref="E388" ca="1">IF(C388="", INDIRECT("'"&amp;B388&amp;"'!B3"), INDEX(INDIRECT("'"&amp;B388&amp;"'!5:5"), COLUMN(INDIRECT("'"&amp;B388&amp;"'!"&amp;D388))))</f>
        <v>If automated system: total number of alerts</v>
      </c>
      <c r="F388" s="150" t="s">
        <v>1544</v>
      </c>
      <c r="G388" s="150" t="s">
        <v>1550</v>
      </c>
      <c r="H388" s="151" t="str">
        <f>"Inconsistent with C0020. Please leave "&amp;C388&amp;" empty if there is no (at least partially) automated monitoring system in place."</f>
        <v>Inconsistent with C0020. Please leave C0110 empty if there is no (at least partially) automated monitoring system in place.</v>
      </c>
      <c r="I388" s="150" t="str" cm="1">
        <f t="array" aca="1" ref="I388" ca="1">IF(AND('AML.07.05'!$C$11="Not automated",INDIRECT("AML.07.05!"&amp;D388)&lt;&gt;""), $G388 &amp; ": " &amp; $H388, "OK")</f>
        <v>OK</v>
      </c>
      <c r="J388" s="150" t="str" cm="1">
        <f t="array" aca="1" ref="J388" ca="1">IF(
    _xlfn.TEXTJOIN(CHAR(10), TRUE,
        IF(
            _xlfn._xlws.FILTER($I$2:$I$917, ($B$2:$B$917=B388)*($C$2:$C$917=C388))&lt;&gt;"OK",
            _xlfn._xlws.FILTER($I$2:$I$917, ($B$2:$B$917=B388)*($C$2:$C$917=C388)),
            ""
        )
    )="",
    "OK",
    _xlfn.TEXTJOIN(CHAR(10), TRUE,
        IF(
            _xlfn._xlws.FILTER($I$2:$I$917, ($B$2:$B$917=B388)*($C$2:$C$917=C388))&lt;&gt;"OK",
            _xlfn._xlws.FILTER($I$2:$I$917, ($B$2:$B$917=B388)*($C$2:$C$917=C388)),
            ""
        )
    )
)</f>
        <v>OK</v>
      </c>
      <c r="K388" s="150" t="s">
        <v>1547</v>
      </c>
    </row>
    <row r="389" spans="1:11">
      <c r="A389" s="152" t="str">
        <f>"AMLA_VR_" &amp; B389 &amp; "_" &amp; C389 &amp; "_" &amp; TEXT(COUNTIFS($B$2:B389, B389, $C$2:C389, C389), "00")</f>
        <v>AMLA_VR_AML.07.05_C0120_01</v>
      </c>
      <c r="B389" s="150" t="s">
        <v>422</v>
      </c>
      <c r="C389" s="150" t="s">
        <v>119</v>
      </c>
      <c r="D389" s="150" t="s">
        <v>1575</v>
      </c>
      <c r="E389" s="153" t="str" cm="1">
        <f t="array" aca="1" ref="E389" ca="1">IF(C389="", INDIRECT("'"&amp;B389&amp;"'!B3"), INDEX(INDIRECT("'"&amp;B389&amp;"'!5:5"), COLUMN(INDIRECT("'"&amp;B389&amp;"'!"&amp;D389))))</f>
        <v>If automated system: total number of STRs submitted to the FIU</v>
      </c>
      <c r="F389" s="150" t="s">
        <v>1544</v>
      </c>
      <c r="G389" s="150" t="s">
        <v>1545</v>
      </c>
      <c r="H389" s="151" t="s">
        <v>1647</v>
      </c>
      <c r="I389" s="150" t="str">
        <f>IF('AML.07.05'!$M$11&lt;0, $G389 &amp; ": " &amp; $H389, "OK")</f>
        <v>OK</v>
      </c>
      <c r="J389" s="150" t="str" cm="1">
        <f t="array" aca="1" ref="J389" ca="1">IF(
    _xlfn.TEXTJOIN(CHAR(10), TRUE,
        IF(
            _xlfn._xlws.FILTER($I$2:$I$917, ($B$2:$B$917=B389)*($C$2:$C$917=C389))&lt;&gt;"OK",
            _xlfn._xlws.FILTER($I$2:$I$917, ($B$2:$B$917=B389)*($C$2:$C$917=C389)),
            ""
        )
    )="",
    "OK",
    _xlfn.TEXTJOIN(CHAR(10), TRUE,
        IF(
            _xlfn._xlws.FILTER($I$2:$I$917, ($B$2:$B$917=B389)*($C$2:$C$917=C389))&lt;&gt;"OK",
            _xlfn._xlws.FILTER($I$2:$I$917, ($B$2:$B$917=B389)*($C$2:$C$917=C389)),
            ""
        )
    )
)</f>
        <v>OK</v>
      </c>
      <c r="K389" s="150" t="s">
        <v>1547</v>
      </c>
    </row>
    <row r="390" spans="1:11">
      <c r="A390" s="152" t="str">
        <f>"AMLA_VR_" &amp; B390 &amp; "_" &amp; C390 &amp; "_" &amp; TEXT(COUNTIFS($B$2:B390, B390, $C$2:C390, C390), "00")</f>
        <v>AMLA_VR_AML.07.05_C0120_02</v>
      </c>
      <c r="B390" s="150" t="s">
        <v>422</v>
      </c>
      <c r="C390" s="150" t="s">
        <v>119</v>
      </c>
      <c r="D390" s="150" t="s">
        <v>1575</v>
      </c>
      <c r="E390" s="153" t="str" cm="1">
        <f t="array" aca="1" ref="E390" ca="1">IF(C390="", INDIRECT("'"&amp;B390&amp;"'!B3"), INDEX(INDIRECT("'"&amp;B390&amp;"'!5:5"), COLUMN(INDIRECT("'"&amp;B390&amp;"'!"&amp;D390))))</f>
        <v>If automated system: total number of STRs submitted to the FIU</v>
      </c>
      <c r="F390" s="150" t="s">
        <v>1548</v>
      </c>
      <c r="G390" s="150" t="s">
        <v>1545</v>
      </c>
      <c r="H390" s="151" t="s">
        <v>1549</v>
      </c>
      <c r="I390" s="150" t="str">
        <f>IF(TRIM(SUBSTITUTE('AML.07.05'!$M$11&amp;"",CHAR(160),""))="","OK",IF(OR(NOT(ISNUMBER('AML.07.05'!$M$11)),IFERROR(INT('AML.07.05'!$M$11)&lt;&gt;'AML.07.05'!$M$11,TRUE)),$G390&amp;": "&amp;$H390,"OK"))</f>
        <v>OK</v>
      </c>
      <c r="J390" s="150" t="str" cm="1">
        <f t="array" aca="1" ref="J390" ca="1">IF(
    _xlfn.TEXTJOIN(CHAR(10), TRUE,
        IF(
            _xlfn._xlws.FILTER($I$2:$I$917, ($B$2:$B$917=B390)*($C$2:$C$917=C390))&lt;&gt;"OK",
            _xlfn._xlws.FILTER($I$2:$I$917, ($B$2:$B$917=B390)*($C$2:$C$917=C390)),
            ""
        )
    )="",
    "OK",
    _xlfn.TEXTJOIN(CHAR(10), TRUE,
        IF(
            _xlfn._xlws.FILTER($I$2:$I$917, ($B$2:$B$917=B390)*($C$2:$C$917=C390))&lt;&gt;"OK",
            _xlfn._xlws.FILTER($I$2:$I$917, ($B$2:$B$917=B390)*($C$2:$C$917=C390)),
            ""
        )
    )
)</f>
        <v>OK</v>
      </c>
      <c r="K390" s="150" t="s">
        <v>1547</v>
      </c>
    </row>
    <row r="391" spans="1:11">
      <c r="A391" s="152" t="str">
        <f>"AMLA_VR_" &amp; B391 &amp; "_" &amp; C391 &amp; "_" &amp; TEXT(COUNTIFS($B$2:B391, B391, $C$2:C391, C391), "00")</f>
        <v>AMLA_VR_AML.07.05_C0120_03</v>
      </c>
      <c r="B391" s="150" t="s">
        <v>422</v>
      </c>
      <c r="C391" s="150" t="s">
        <v>119</v>
      </c>
      <c r="D391" s="150" t="s">
        <v>1575</v>
      </c>
      <c r="E391" s="153" t="str" cm="1">
        <f t="array" aca="1" ref="E391" ca="1">IF(C391="", INDIRECT("'"&amp;B391&amp;"'!B3"), INDEX(INDIRECT("'"&amp;B391&amp;"'!5:5"), COLUMN(INDIRECT("'"&amp;B391&amp;"'!"&amp;D391))))</f>
        <v>If automated system: total number of STRs submitted to the FIU</v>
      </c>
      <c r="F391" s="150" t="s">
        <v>1544</v>
      </c>
      <c r="G391" s="150" t="s">
        <v>1550</v>
      </c>
      <c r="H391" s="151" t="str">
        <f>"Inconsistent with C0010. Please leave "&amp;C391&amp;" empty if there is no monitoring system in place."</f>
        <v>Inconsistent with C0010. Please leave C0120 empty if there is no monitoring system in place.</v>
      </c>
      <c r="I391" s="150" t="str" cm="1">
        <f t="array" aca="1" ref="I391" ca="1">IF(AND('AML.07.05'!$B$11="No",INDIRECT("AML.07.05!"&amp;D391)&lt;&gt;""), $G391 &amp; ": " &amp; $H391, "OK")</f>
        <v>OK</v>
      </c>
      <c r="J391" s="150" t="str" cm="1">
        <f t="array" aca="1" ref="J391" ca="1">IF(
    _xlfn.TEXTJOIN(CHAR(10), TRUE,
        IF(
            _xlfn._xlws.FILTER($I$2:$I$917, ($B$2:$B$917=B391)*($C$2:$C$917=C391))&lt;&gt;"OK",
            _xlfn._xlws.FILTER($I$2:$I$917, ($B$2:$B$917=B391)*($C$2:$C$917=C391)),
            ""
        )
    )="",
    "OK",
    _xlfn.TEXTJOIN(CHAR(10), TRUE,
        IF(
            _xlfn._xlws.FILTER($I$2:$I$917, ($B$2:$B$917=B391)*($C$2:$C$917=C391))&lt;&gt;"OK",
            _xlfn._xlws.FILTER($I$2:$I$917, ($B$2:$B$917=B391)*($C$2:$C$917=C391)),
            ""
        )
    )
)</f>
        <v>OK</v>
      </c>
      <c r="K391" s="150" t="s">
        <v>1547</v>
      </c>
    </row>
    <row r="392" spans="1:11">
      <c r="A392" s="152" t="str">
        <f>"AMLA_VR_" &amp; B392 &amp; "_" &amp; C392 &amp; "_" &amp; TEXT(COUNTIFS($B$2:B392, B392, $C$2:C392, C392), "00")</f>
        <v>AMLA_VR_AML.07.05_C0120_04</v>
      </c>
      <c r="B392" s="150" t="s">
        <v>422</v>
      </c>
      <c r="C392" s="150" t="s">
        <v>119</v>
      </c>
      <c r="D392" s="150" t="s">
        <v>1575</v>
      </c>
      <c r="E392" s="153" t="str" cm="1">
        <f t="array" aca="1" ref="E392" ca="1">IF(C392="", INDIRECT("'"&amp;B392&amp;"'!B3"), INDEX(INDIRECT("'"&amp;B392&amp;"'!5:5"), COLUMN(INDIRECT("'"&amp;B392&amp;"'!"&amp;D392))))</f>
        <v>If automated system: total number of STRs submitted to the FIU</v>
      </c>
      <c r="F392" s="150" t="s">
        <v>1544</v>
      </c>
      <c r="G392" s="150" t="s">
        <v>1550</v>
      </c>
      <c r="H392" s="151" t="str">
        <f>"Inconsistent with C0020. Please leave "&amp;C392&amp;" empty if there is no (at least partially) automated monitoring system in place."</f>
        <v>Inconsistent with C0020. Please leave C0120 empty if there is no (at least partially) automated monitoring system in place.</v>
      </c>
      <c r="I392" s="150" t="str" cm="1">
        <f t="array" aca="1" ref="I392" ca="1">IF(AND('AML.07.05'!$C$11="Not automated",INDIRECT("AML.07.05!"&amp;D392)&lt;&gt;""), $G392 &amp; ": " &amp; $H392, "OK")</f>
        <v>OK</v>
      </c>
      <c r="J392" s="150" t="str" cm="1">
        <f t="array" aca="1" ref="J392" ca="1">IF(
    _xlfn.TEXTJOIN(CHAR(10), TRUE,
        IF(
            _xlfn._xlws.FILTER($I$2:$I$917, ($B$2:$B$917=B392)*($C$2:$C$917=C392))&lt;&gt;"OK",
            _xlfn._xlws.FILTER($I$2:$I$917, ($B$2:$B$917=B392)*($C$2:$C$917=C392)),
            ""
        )
    )="",
    "OK",
    _xlfn.TEXTJOIN(CHAR(10), TRUE,
        IF(
            _xlfn._xlws.FILTER($I$2:$I$917, ($B$2:$B$917=B392)*($C$2:$C$917=C392))&lt;&gt;"OK",
            _xlfn._xlws.FILTER($I$2:$I$917, ($B$2:$B$917=B392)*($C$2:$C$917=C392)),
            ""
        )
    )
)</f>
        <v>OK</v>
      </c>
      <c r="K392" s="150" t="s">
        <v>1547</v>
      </c>
    </row>
    <row r="393" spans="1:11">
      <c r="A393" s="152" t="str">
        <f>"AMLA_VR_" &amp; B393 &amp; "_" &amp; C393 &amp; "_" &amp; TEXT(COUNTIFS($B$2:B393, B393, $C$2:C393, C393), "00")</f>
        <v>AMLA_VR_AML.07.05_C0130_01</v>
      </c>
      <c r="B393" s="150" t="s">
        <v>422</v>
      </c>
      <c r="C393" s="150" t="s">
        <v>120</v>
      </c>
      <c r="D393" s="150" t="s">
        <v>1577</v>
      </c>
      <c r="E393" s="153" t="str" cm="1">
        <f t="array" aca="1" ref="E393" ca="1">IF(C393="", INDIRECT("'"&amp;B393&amp;"'!B3"), INDEX(INDIRECT("'"&amp;B393&amp;"'!5:5"), COLUMN(INDIRECT("'"&amp;B393&amp;"'!"&amp;D393))))</f>
        <v>DLT/Blockchain Analysis Tool</v>
      </c>
      <c r="F393" s="150" t="s">
        <v>1548</v>
      </c>
      <c r="G393" s="150" t="s">
        <v>1545</v>
      </c>
      <c r="H393" s="151" t="s">
        <v>1555</v>
      </c>
      <c r="I393" s="150" t="str">
        <f>IF(TRIM(SUBSTITUTE('AML.07.05'!$N$11&amp;"",CHAR(160),""))="","OK",IF(COUNTIF(LIST_AMLA_00006,'AML.07.05'!$N$11)=0,$G393&amp;": "&amp;$H393,"OK"))</f>
        <v>OK</v>
      </c>
      <c r="J393" s="150" t="str" cm="1">
        <f t="array" ref="J393">IF(
    _xlfn.TEXTJOIN(CHAR(10), TRUE,
        IF(
            _xlfn._xlws.FILTER($I$2:$I$917, ($B$2:$B$917=B393)*($C$2:$C$917=C393))&lt;&gt;"OK",
            _xlfn._xlws.FILTER($I$2:$I$917, ($B$2:$B$917=B393)*($C$2:$C$917=C393)),
            ""
        )
    )="",
    "OK",
    _xlfn.TEXTJOIN(CHAR(10), TRUE,
        IF(
            _xlfn._xlws.FILTER($I$2:$I$917, ($B$2:$B$917=B393)*($C$2:$C$917=C393))&lt;&gt;"OK",
            _xlfn._xlws.FILTER($I$2:$I$917, ($B$2:$B$917=B393)*($C$2:$C$917=C393)),
            ""
        )
    )
)</f>
        <v>OK</v>
      </c>
      <c r="K393" s="150" t="s">
        <v>1547</v>
      </c>
    </row>
    <row r="394" spans="1:11">
      <c r="A394" s="152" t="str">
        <f>"AMLA_VR_" &amp; B394 &amp; "_" &amp; C394 &amp; "_" &amp; TEXT(COUNTIFS($B$2:B394, B394, $C$2:C394, C394), "00")</f>
        <v>AMLA_VR_AML.07.05_C0140_01</v>
      </c>
      <c r="B394" s="150" t="s">
        <v>422</v>
      </c>
      <c r="C394" s="150" t="s">
        <v>121</v>
      </c>
      <c r="D394" s="150" t="s">
        <v>1579</v>
      </c>
      <c r="E394" s="153" t="str" cm="1">
        <f t="array" aca="1" ref="E394" ca="1">IF(C394="", INDIRECT("'"&amp;B394&amp;"'!B3"), INDEX(INDIRECT("'"&amp;B394&amp;"'!5:5"), COLUMN(INDIRECT("'"&amp;B394&amp;"'!"&amp;D394))))</f>
        <v>Average STR Processing Time (Days)</v>
      </c>
      <c r="F394" s="150" t="s">
        <v>1544</v>
      </c>
      <c r="G394" s="150" t="s">
        <v>1545</v>
      </c>
      <c r="H394" s="151" t="s">
        <v>1625</v>
      </c>
      <c r="I394" s="150" t="str">
        <f>IF('AML.07.05'!$O$11&lt;0, $G394 &amp; ": " &amp; $H394, "OK")</f>
        <v>OK</v>
      </c>
      <c r="J394" s="150" t="str" cm="1">
        <f t="array" ref="J394">IF(
    _xlfn.TEXTJOIN(CHAR(10), TRUE,
        IF(
            _xlfn._xlws.FILTER($I$2:$I$917, ($B$2:$B$917=B394)*($C$2:$C$917=C394))&lt;&gt;"OK",
            _xlfn._xlws.FILTER($I$2:$I$917, ($B$2:$B$917=B394)*($C$2:$C$917=C394)),
            ""
        )
    )="",
    "OK",
    _xlfn.TEXTJOIN(CHAR(10), TRUE,
        IF(
            _xlfn._xlws.FILTER($I$2:$I$917, ($B$2:$B$917=B394)*($C$2:$C$917=C394))&lt;&gt;"OK",
            _xlfn._xlws.FILTER($I$2:$I$917, ($B$2:$B$917=B394)*($C$2:$C$917=C394)),
            ""
        )
    )
)</f>
        <v>OK</v>
      </c>
      <c r="K394" s="150" t="s">
        <v>1547</v>
      </c>
    </row>
    <row r="395" spans="1:11">
      <c r="A395" s="152" t="str">
        <f>"AMLA_VR_" &amp; B395 &amp; "_" &amp; C395 &amp; "_" &amp; TEXT(COUNTIFS($B$2:B395, B395, $C$2:C395, C395), "00")</f>
        <v>AMLA_VR_AML.07.05_C0140_02</v>
      </c>
      <c r="B395" s="150" t="s">
        <v>422</v>
      </c>
      <c r="C395" s="150" t="s">
        <v>121</v>
      </c>
      <c r="D395" s="150" t="s">
        <v>1579</v>
      </c>
      <c r="E395" s="153" t="str" cm="1">
        <f t="array" aca="1" ref="E395" ca="1">IF(C395="", INDIRECT("'"&amp;B395&amp;"'!B3"), INDEX(INDIRECT("'"&amp;B395&amp;"'!5:5"), COLUMN(INDIRECT("'"&amp;B395&amp;"'!"&amp;D395))))</f>
        <v>Average STR Processing Time (Days)</v>
      </c>
      <c r="F395" s="150" t="s">
        <v>1548</v>
      </c>
      <c r="G395" s="150" t="s">
        <v>1545</v>
      </c>
      <c r="H395" s="151" t="s">
        <v>1630</v>
      </c>
      <c r="I395" s="150" t="str">
        <f>IF(TRIM(SUBSTITUTE('AML.07.05'!$O$11&amp;"",CHAR(160),""))="","OK",IF(NOT(ISNUMBER('AML.07.05'!$O$11)),$G395&amp;": "&amp;$H395,"OK"))</f>
        <v>OK</v>
      </c>
      <c r="J395" s="150" t="str" cm="1">
        <f t="array" ref="J395">IF(
    _xlfn.TEXTJOIN(CHAR(10), TRUE,
        IF(
            _xlfn._xlws.FILTER($I$2:$I$917, ($B$2:$B$917=B395)*($C$2:$C$917=C395))&lt;&gt;"OK",
            _xlfn._xlws.FILTER($I$2:$I$917, ($B$2:$B$917=B395)*($C$2:$C$917=C395)),
            ""
        )
    )="",
    "OK",
    _xlfn.TEXTJOIN(CHAR(10), TRUE,
        IF(
            _xlfn._xlws.FILTER($I$2:$I$917, ($B$2:$B$917=B395)*($C$2:$C$917=C395))&lt;&gt;"OK",
            _xlfn._xlws.FILTER($I$2:$I$917, ($B$2:$B$917=B395)*($C$2:$C$917=C395)),
            ""
        )
    )
)</f>
        <v>OK</v>
      </c>
      <c r="K395" s="150" t="s">
        <v>1547</v>
      </c>
    </row>
    <row r="396" spans="1:11">
      <c r="A396" s="152" t="str">
        <f>"AMLA_VR_" &amp; B396 &amp; "_" &amp; C396 &amp; "_" &amp; TEXT(COUNTIFS($B$2:B396, B396, $C$2:C396, C396), "00")</f>
        <v>AMLA_VR_AML.07.05_C0150_01</v>
      </c>
      <c r="B396" s="150" t="s">
        <v>422</v>
      </c>
      <c r="C396" s="150" t="s">
        <v>122</v>
      </c>
      <c r="D396" s="150" t="s">
        <v>1581</v>
      </c>
      <c r="E396" s="153" t="str" cm="1">
        <f t="array" aca="1" ref="E396" ca="1">IF(C396="", INDIRECT("'"&amp;B396&amp;"'!B3"), INDEX(INDIRECT("'"&amp;B396&amp;"'!5:5"), COLUMN(INDIRECT("'"&amp;B396&amp;"'!"&amp;D396))))</f>
        <v>STRs Submitted (Total)</v>
      </c>
      <c r="F396" s="150" t="s">
        <v>1544</v>
      </c>
      <c r="G396" s="150" t="s">
        <v>1545</v>
      </c>
      <c r="H396" s="151" t="s">
        <v>1626</v>
      </c>
      <c r="I396" s="150" t="str">
        <f>IF('AML.07.05'!$P$11&lt;0, $G396 &amp; ": " &amp; $H396, "OK")</f>
        <v>OK</v>
      </c>
      <c r="J396" s="150" t="str" cm="1">
        <f t="array" ref="J396">IF(
    _xlfn.TEXTJOIN(CHAR(10), TRUE,
        IF(
            _xlfn._xlws.FILTER($I$2:$I$917, ($B$2:$B$917=B396)*($C$2:$C$917=C396))&lt;&gt;"OK",
            _xlfn._xlws.FILTER($I$2:$I$917, ($B$2:$B$917=B396)*($C$2:$C$917=C396)),
            ""
        )
    )="",
    "OK",
    _xlfn.TEXTJOIN(CHAR(10), TRUE,
        IF(
            _xlfn._xlws.FILTER($I$2:$I$917, ($B$2:$B$917=B396)*($C$2:$C$917=C396))&lt;&gt;"OK",
            _xlfn._xlws.FILTER($I$2:$I$917, ($B$2:$B$917=B396)*($C$2:$C$917=C396)),
            ""
        )
    )
)</f>
        <v>OK</v>
      </c>
      <c r="K396" s="150" t="s">
        <v>1547</v>
      </c>
    </row>
    <row r="397" spans="1:11">
      <c r="A397" s="152" t="str">
        <f>"AMLA_VR_" &amp; B397 &amp; "_" &amp; C397 &amp; "_" &amp; TEXT(COUNTIFS($B$2:B397, B397, $C$2:C397, C397), "00")</f>
        <v>AMLA_VR_AML.07.05_C0150_02</v>
      </c>
      <c r="B397" s="150" t="s">
        <v>422</v>
      </c>
      <c r="C397" s="150" t="s">
        <v>122</v>
      </c>
      <c r="D397" s="150" t="s">
        <v>1581</v>
      </c>
      <c r="E397" s="153" t="str" cm="1">
        <f t="array" aca="1" ref="E397" ca="1">IF(C397="", INDIRECT("'"&amp;B397&amp;"'!B3"), INDEX(INDIRECT("'"&amp;B397&amp;"'!5:5"), COLUMN(INDIRECT("'"&amp;B397&amp;"'!"&amp;D397))))</f>
        <v>STRs Submitted (Total)</v>
      </c>
      <c r="F397" s="150" t="s">
        <v>1548</v>
      </c>
      <c r="G397" s="150" t="s">
        <v>1545</v>
      </c>
      <c r="H397" s="151" t="s">
        <v>1549</v>
      </c>
      <c r="I397" s="150" t="str">
        <f>IF(TRIM(SUBSTITUTE('AML.07.05'!$P$11&amp;"",CHAR(160),""))="","OK",IF(OR(NOT(ISNUMBER('AML.07.05'!$P$11)),IFERROR(INT('AML.07.05'!$P$11)&lt;&gt;'AML.07.05'!$P$11,TRUE)),$G397&amp;": "&amp;$H397,"OK"))</f>
        <v>OK</v>
      </c>
      <c r="J397" s="150" t="str" cm="1">
        <f t="array" ref="J397">IF(
    _xlfn.TEXTJOIN(CHAR(10), TRUE,
        IF(
            _xlfn._xlws.FILTER($I$2:$I$917, ($B$2:$B$917=B397)*($C$2:$C$917=C397))&lt;&gt;"OK",
            _xlfn._xlws.FILTER($I$2:$I$917, ($B$2:$B$917=B397)*($C$2:$C$917=C397)),
            ""
        )
    )="",
    "OK",
    _xlfn.TEXTJOIN(CHAR(10), TRUE,
        IF(
            _xlfn._xlws.FILTER($I$2:$I$917, ($B$2:$B$917=B397)*($C$2:$C$917=C397))&lt;&gt;"OK",
            _xlfn._xlws.FILTER($I$2:$I$917, ($B$2:$B$917=B397)*($C$2:$C$917=C397)),
            ""
        )
    )
)</f>
        <v>OK</v>
      </c>
      <c r="K397" s="150" t="s">
        <v>1547</v>
      </c>
    </row>
    <row r="398" spans="1:11">
      <c r="A398" s="152" t="str">
        <f>"AMLA_VR_" &amp; B398 &amp; "_" &amp; C398 &amp; "_" &amp; TEXT(COUNTIFS($B$2:B398, B398, $C$2:C398, C398), "00")</f>
        <v>AMLA_VR_AML.07.06_C0010_01</v>
      </c>
      <c r="B398" s="150" t="s">
        <v>445</v>
      </c>
      <c r="C398" s="150" t="s">
        <v>108</v>
      </c>
      <c r="D398" s="150" t="s">
        <v>1556</v>
      </c>
      <c r="E398" s="153" t="str" cm="1">
        <f t="array" aca="1" ref="E398" ca="1">IF(C398="", INDIRECT("'"&amp;B398&amp;"'!B3"), INDEX(INDIRECT("'"&amp;B398&amp;"'!5:5"), COLUMN(INDIRECT("'"&amp;B398&amp;"'!"&amp;D398))))</f>
        <v>TFS Implementation Time (Hours)</v>
      </c>
      <c r="F398" s="150" t="s">
        <v>1544</v>
      </c>
      <c r="G398" s="150" t="s">
        <v>1545</v>
      </c>
      <c r="H398" s="151" t="s">
        <v>1629</v>
      </c>
      <c r="I398" s="150" t="str">
        <f>IF('AML.07.06'!$B$11&lt;0, $G398 &amp; ": " &amp; $H398, "OK")</f>
        <v>OK</v>
      </c>
      <c r="J398" s="150" t="str" cm="1">
        <f t="array" ref="J398">IF(
    _xlfn.TEXTJOIN(CHAR(10), TRUE,
        IF(
            _xlfn._xlws.FILTER($I$2:$I$917, ($B$2:$B$917=B398)*($C$2:$C$917=C398))&lt;&gt;"OK",
            _xlfn._xlws.FILTER($I$2:$I$917, ($B$2:$B$917=B398)*($C$2:$C$917=C398)),
            ""
        )
    )="",
    "OK",
    _xlfn.TEXTJOIN(CHAR(10), TRUE,
        IF(
            _xlfn._xlws.FILTER($I$2:$I$917, ($B$2:$B$917=B398)*($C$2:$C$917=C398))&lt;&gt;"OK",
            _xlfn._xlws.FILTER($I$2:$I$917, ($B$2:$B$917=B398)*($C$2:$C$917=C398)),
            ""
        )
    )
)</f>
        <v>OK</v>
      </c>
      <c r="K398" s="150" t="s">
        <v>1547</v>
      </c>
    </row>
    <row r="399" spans="1:11">
      <c r="A399" s="152" t="str">
        <f>"AMLA_VR_" &amp; B399 &amp; "_" &amp; C399 &amp; "_" &amp; TEXT(COUNTIFS($B$2:B399, B399, $C$2:C399, C399), "00")</f>
        <v>AMLA_VR_AML.07.06_C0010_02</v>
      </c>
      <c r="B399" s="150" t="s">
        <v>445</v>
      </c>
      <c r="C399" s="150" t="s">
        <v>108</v>
      </c>
      <c r="D399" s="150" t="s">
        <v>1556</v>
      </c>
      <c r="E399" s="153" t="str" cm="1">
        <f t="array" aca="1" ref="E399" ca="1">IF(C399="", INDIRECT("'"&amp;B399&amp;"'!B3"), INDEX(INDIRECT("'"&amp;B399&amp;"'!5:5"), COLUMN(INDIRECT("'"&amp;B399&amp;"'!"&amp;D399))))</f>
        <v>TFS Implementation Time (Hours)</v>
      </c>
      <c r="F399" s="150" t="s">
        <v>1548</v>
      </c>
      <c r="G399" s="150" t="s">
        <v>1545</v>
      </c>
      <c r="H399" s="151" t="s">
        <v>1549</v>
      </c>
      <c r="I399" s="150" t="str">
        <f>IF(TRIM(SUBSTITUTE('AML.07.06'!$B$11&amp;"",CHAR(160),""))="","OK",IF(OR(NOT(ISNUMBER('AML.07.06'!$B$11)),IFERROR(INT('AML.07.06'!$B$11)&lt;&gt;'AML.07.06'!$B$11,TRUE)),$G399&amp;": "&amp;$H399,"OK"))</f>
        <v>OK</v>
      </c>
      <c r="J399" s="150" t="str" cm="1">
        <f t="array" ref="J399">IF(
    _xlfn.TEXTJOIN(CHAR(10), TRUE,
        IF(
            _xlfn._xlws.FILTER($I$2:$I$917, ($B$2:$B$917=B399)*($C$2:$C$917=C399))&lt;&gt;"OK",
            _xlfn._xlws.FILTER($I$2:$I$917, ($B$2:$B$917=B399)*($C$2:$C$917=C399)),
            ""
        )
    )="",
    "OK",
    _xlfn.TEXTJOIN(CHAR(10), TRUE,
        IF(
            _xlfn._xlws.FILTER($I$2:$I$917, ($B$2:$B$917=B399)*($C$2:$C$917=C399))&lt;&gt;"OK",
            _xlfn._xlws.FILTER($I$2:$I$917, ($B$2:$B$917=B399)*($C$2:$C$917=C399)),
            ""
        )
    )
)</f>
        <v>OK</v>
      </c>
      <c r="K399" s="150" t="s">
        <v>1547</v>
      </c>
    </row>
    <row r="400" spans="1:11">
      <c r="A400" s="152" t="str">
        <f>"AMLA_VR_" &amp; B400 &amp; "_" &amp; C400 &amp; "_" &amp; TEXT(COUNTIFS($B$2:B400, B400, $C$2:C400, C400), "00")</f>
        <v>AMLA_VR_AML.07.06_C0020_01</v>
      </c>
      <c r="B400" s="150" t="s">
        <v>445</v>
      </c>
      <c r="C400" s="150" t="s">
        <v>109</v>
      </c>
      <c r="D400" s="150" t="s">
        <v>1543</v>
      </c>
      <c r="E400" s="153" t="str" cm="1">
        <f t="array" aca="1" ref="E400" ca="1">IF(C400="", INDIRECT("'"&amp;B400&amp;"'!B3"), INDEX(INDIRECT("'"&amp;B400&amp;"'!5:5"), COLUMN(INDIRECT("'"&amp;B400&amp;"'!"&amp;D400))))</f>
        <v>Outbound Transfers with Information Requests (RFI)</v>
      </c>
      <c r="F400" s="150" t="s">
        <v>1544</v>
      </c>
      <c r="G400" s="150" t="s">
        <v>1545</v>
      </c>
      <c r="H400" s="151" t="s">
        <v>1546</v>
      </c>
      <c r="I400" s="150" t="str">
        <f>IF('AML.07.06'!$C$11&lt;0, $G400 &amp; ": " &amp; $H400, "OK")</f>
        <v>OK</v>
      </c>
      <c r="J400" s="150" t="str" cm="1">
        <f t="array" ref="J400">IF(
    _xlfn.TEXTJOIN(CHAR(10), TRUE,
        IF(
            _xlfn._xlws.FILTER($I$2:$I$917, ($B$2:$B$917=B400)*($C$2:$C$917=C400))&lt;&gt;"OK",
            _xlfn._xlws.FILTER($I$2:$I$917, ($B$2:$B$917=B400)*($C$2:$C$917=C400)),
            ""
        )
    )="",
    "OK",
    _xlfn.TEXTJOIN(CHAR(10), TRUE,
        IF(
            _xlfn._xlws.FILTER($I$2:$I$917, ($B$2:$B$917=B400)*($C$2:$C$917=C400))&lt;&gt;"OK",
            _xlfn._xlws.FILTER($I$2:$I$917, ($B$2:$B$917=B400)*($C$2:$C$917=C400)),
            ""
        )
    )
)</f>
        <v>OK</v>
      </c>
      <c r="K400" s="150" t="s">
        <v>1547</v>
      </c>
    </row>
    <row r="401" spans="1:11">
      <c r="A401" s="152" t="str">
        <f>"AMLA_VR_" &amp; B401 &amp; "_" &amp; C401 &amp; "_" &amp; TEXT(COUNTIFS($B$2:B401, B401, $C$2:C401, C401), "00")</f>
        <v>AMLA_VR_AML.07.06_C0020_02</v>
      </c>
      <c r="B401" s="150" t="s">
        <v>445</v>
      </c>
      <c r="C401" s="150" t="s">
        <v>109</v>
      </c>
      <c r="D401" s="150" t="s">
        <v>1543</v>
      </c>
      <c r="E401" s="153" t="str" cm="1">
        <f t="array" aca="1" ref="E401" ca="1">IF(C401="", INDIRECT("'"&amp;B401&amp;"'!B3"), INDEX(INDIRECT("'"&amp;B401&amp;"'!5:5"), COLUMN(INDIRECT("'"&amp;B401&amp;"'!"&amp;D401))))</f>
        <v>Outbound Transfers with Information Requests (RFI)</v>
      </c>
      <c r="F401" s="150" t="s">
        <v>1548</v>
      </c>
      <c r="G401" s="150" t="s">
        <v>1545</v>
      </c>
      <c r="H401" s="151" t="s">
        <v>1549</v>
      </c>
      <c r="I401" s="150" t="str">
        <f>IF(TRIM(SUBSTITUTE('AML.07.06'!$C$11&amp;"",CHAR(160),""))="","OK",IF(OR(NOT(ISNUMBER('AML.07.06'!$C$11)),IFERROR(INT('AML.07.06'!$C$11)&lt;&gt;'AML.07.06'!$C$11,TRUE)),$G401&amp;": "&amp;$H401,"OK"))</f>
        <v>OK</v>
      </c>
      <c r="J401" s="150" t="str" cm="1">
        <f t="array" ref="J401">IF(
    _xlfn.TEXTJOIN(CHAR(10), TRUE,
        IF(
            _xlfn._xlws.FILTER($I$2:$I$917, ($B$2:$B$917=B401)*($C$2:$C$917=C401))&lt;&gt;"OK",
            _xlfn._xlws.FILTER($I$2:$I$917, ($B$2:$B$917=B401)*($C$2:$C$917=C401)),
            ""
        )
    )="",
    "OK",
    _xlfn.TEXTJOIN(CHAR(10), TRUE,
        IF(
            _xlfn._xlws.FILTER($I$2:$I$917, ($B$2:$B$917=B401)*($C$2:$C$917=C401))&lt;&gt;"OK",
            _xlfn._xlws.FILTER($I$2:$I$917, ($B$2:$B$917=B401)*($C$2:$C$917=C401)),
            ""
        )
    )
)</f>
        <v>OK</v>
      </c>
      <c r="K401" s="150" t="s">
        <v>1547</v>
      </c>
    </row>
    <row r="402" spans="1:11">
      <c r="A402" s="152" t="str">
        <f>"AMLA_VR_" &amp; B402 &amp; "_" &amp; C402 &amp; "_" &amp; TEXT(COUNTIFS($B$2:B402, B402, $C$2:C402, C402), "00")</f>
        <v>AMLA_VR_AML.07.06_C0030_01</v>
      </c>
      <c r="B402" s="150" t="s">
        <v>445</v>
      </c>
      <c r="C402" s="150" t="s">
        <v>110</v>
      </c>
      <c r="D402" s="150" t="s">
        <v>1560</v>
      </c>
      <c r="E402" s="153" t="str" cm="1">
        <f t="array" aca="1" ref="E402" ca="1">IF(C402="", INDIRECT("'"&amp;B402&amp;"'!B3"), INDEX(INDIRECT("'"&amp;B402&amp;"'!5:5"), COLUMN(INDIRECT("'"&amp;B402&amp;"'!"&amp;D402))))</f>
        <v>Total Outbound Transfers</v>
      </c>
      <c r="F402" s="150" t="s">
        <v>1544</v>
      </c>
      <c r="G402" s="150" t="s">
        <v>1545</v>
      </c>
      <c r="H402" s="151" t="s">
        <v>1616</v>
      </c>
      <c r="I402" s="150" t="str">
        <f>IF('AML.07.06'!$D$11&lt;0, $G402 &amp; ": " &amp; $H402, "OK")</f>
        <v>OK</v>
      </c>
      <c r="J402" s="150" t="str" cm="1">
        <f t="array" ref="J402">IF(
    _xlfn.TEXTJOIN(CHAR(10), TRUE,
        IF(
            _xlfn._xlws.FILTER($I$2:$I$917, ($B$2:$B$917=B402)*($C$2:$C$917=C402))&lt;&gt;"OK",
            _xlfn._xlws.FILTER($I$2:$I$917, ($B$2:$B$917=B402)*($C$2:$C$917=C402)),
            ""
        )
    )="",
    "OK",
    _xlfn.TEXTJOIN(CHAR(10), TRUE,
        IF(
            _xlfn._xlws.FILTER($I$2:$I$917, ($B$2:$B$917=B402)*($C$2:$C$917=C402))&lt;&gt;"OK",
            _xlfn._xlws.FILTER($I$2:$I$917, ($B$2:$B$917=B402)*($C$2:$C$917=C402)),
            ""
        )
    )
)</f>
        <v>OK</v>
      </c>
      <c r="K402" s="150" t="s">
        <v>1547</v>
      </c>
    </row>
    <row r="403" spans="1:11">
      <c r="A403" s="152" t="str">
        <f>"AMLA_VR_" &amp; B403 &amp; "_" &amp; C403 &amp; "_" &amp; TEXT(COUNTIFS($B$2:B403, B403, $C$2:C403, C403), "00")</f>
        <v>AMLA_VR_AML.07.06_C0030_02</v>
      </c>
      <c r="B403" s="150" t="s">
        <v>445</v>
      </c>
      <c r="C403" s="150" t="s">
        <v>110</v>
      </c>
      <c r="D403" s="150" t="s">
        <v>1560</v>
      </c>
      <c r="E403" s="153" t="str" cm="1">
        <f t="array" aca="1" ref="E403" ca="1">IF(C403="", INDIRECT("'"&amp;B403&amp;"'!B3"), INDEX(INDIRECT("'"&amp;B403&amp;"'!5:5"), COLUMN(INDIRECT("'"&amp;B403&amp;"'!"&amp;D403))))</f>
        <v>Total Outbound Transfers</v>
      </c>
      <c r="F403" s="150" t="s">
        <v>1548</v>
      </c>
      <c r="G403" s="150" t="s">
        <v>1545</v>
      </c>
      <c r="H403" s="151" t="s">
        <v>1549</v>
      </c>
      <c r="I403" s="150" t="str">
        <f>IF(TRIM(SUBSTITUTE('AML.07.06'!$D$11&amp;"",CHAR(160),""))="","OK",IF(OR(NOT(ISNUMBER('AML.07.06'!$D$11)),IFERROR(INT('AML.07.06'!$D$11)&lt;&gt;'AML.07.06'!$D$11,TRUE)),$G403&amp;": "&amp;$H403,"OK"))</f>
        <v>OK</v>
      </c>
      <c r="J403" s="150" t="str" cm="1">
        <f t="array" ref="J403">IF(
    _xlfn.TEXTJOIN(CHAR(10), TRUE,
        IF(
            _xlfn._xlws.FILTER($I$2:$I$917, ($B$2:$B$917=B403)*($C$2:$C$917=C403))&lt;&gt;"OK",
            _xlfn._xlws.FILTER($I$2:$I$917, ($B$2:$B$917=B403)*($C$2:$C$917=C403)),
            ""
        )
    )="",
    "OK",
    _xlfn.TEXTJOIN(CHAR(10), TRUE,
        IF(
            _xlfn._xlws.FILTER($I$2:$I$917, ($B$2:$B$917=B403)*($C$2:$C$917=C403))&lt;&gt;"OK",
            _xlfn._xlws.FILTER($I$2:$I$917, ($B$2:$B$917=B403)*($C$2:$C$917=C403)),
            ""
        )
    )
)</f>
        <v>OK</v>
      </c>
      <c r="K403" s="150" t="s">
        <v>1547</v>
      </c>
    </row>
    <row r="404" spans="1:11">
      <c r="A404" s="152" t="str">
        <f>"AMLA_VR_" &amp; B404 &amp; "_" &amp; C404 &amp; "_" &amp; TEXT(COUNTIFS($B$2:B404, B404, $C$2:C404, C404), "00")</f>
        <v>AMLA_VR_AML.07.06_C0030_03</v>
      </c>
      <c r="B404" s="150" t="s">
        <v>445</v>
      </c>
      <c r="C404" s="150" t="s">
        <v>110</v>
      </c>
      <c r="D404" s="150" t="s">
        <v>1560</v>
      </c>
      <c r="E404" s="153" t="str" cm="1">
        <f t="array" aca="1" ref="E404" ca="1">IF(C404="", INDIRECT("'"&amp;B404&amp;"'!B3"), INDEX(INDIRECT("'"&amp;B404&amp;"'!5:5"), COLUMN(INDIRECT("'"&amp;B404&amp;"'!"&amp;D404))))</f>
        <v>Total Outbound Transfers</v>
      </c>
      <c r="F404" s="150" t="s">
        <v>1544</v>
      </c>
      <c r="G404" s="150" t="s">
        <v>1550</v>
      </c>
      <c r="H404" s="151" t="s">
        <v>1687</v>
      </c>
      <c r="I404" s="150" t="str">
        <f>IF('AML.07.06'!$D$11 &lt; 'AML.07.06'!$C$11, $G404 &amp; ": " &amp; $H404, "OK")</f>
        <v>OK</v>
      </c>
      <c r="J404" s="150" t="str" cm="1">
        <f t="array" ref="J404">IF(
    _xlfn.TEXTJOIN(CHAR(10), TRUE,
        IF(
            _xlfn._xlws.FILTER($I$2:$I$917, ($B$2:$B$917=B404)*($C$2:$C$917=C404))&lt;&gt;"OK",
            _xlfn._xlws.FILTER($I$2:$I$917, ($B$2:$B$917=B404)*($C$2:$C$917=C404)),
            ""
        )
    )="",
    "OK",
    _xlfn.TEXTJOIN(CHAR(10), TRUE,
        IF(
            _xlfn._xlws.FILTER($I$2:$I$917, ($B$2:$B$917=B404)*($C$2:$C$917=C404))&lt;&gt;"OK",
            _xlfn._xlws.FILTER($I$2:$I$917, ($B$2:$B$917=B404)*($C$2:$C$917=C404)),
            ""
        )
    )
)</f>
        <v>OK</v>
      </c>
      <c r="K404" s="150" t="s">
        <v>1547</v>
      </c>
    </row>
    <row r="405" spans="1:11">
      <c r="A405" s="152" t="str">
        <f>"AMLA_VR_" &amp; B405 &amp; "_" &amp; C405 &amp; "_" &amp; TEXT(COUNTIFS($B$2:B405, B405, $C$2:C405, C405), "00")</f>
        <v>AMLA_VR_AML.07.06_C0040_01</v>
      </c>
      <c r="B405" s="150" t="s">
        <v>445</v>
      </c>
      <c r="C405" s="150" t="s">
        <v>111</v>
      </c>
      <c r="D405" s="150" t="s">
        <v>1562</v>
      </c>
      <c r="E405" s="153" t="str" cm="1">
        <f t="array" aca="1" ref="E405" ca="1">IF(C405="", INDIRECT("'"&amp;B405&amp;"'!B3"), INDEX(INDIRECT("'"&amp;B405&amp;"'!5:5"), COLUMN(INDIRECT("'"&amp;B405&amp;"'!"&amp;D405))))</f>
        <v>Rejected/Returned Outbound Transfers (%)</v>
      </c>
      <c r="F405" s="150" t="s">
        <v>1544</v>
      </c>
      <c r="G405" s="150" t="s">
        <v>1545</v>
      </c>
      <c r="H405" s="151" t="s">
        <v>1617</v>
      </c>
      <c r="I405" s="150" t="str">
        <f>IF('AML.07.06'!$E$11&lt;0, $G405 &amp; ": " &amp; $H405, "OK")</f>
        <v>OK</v>
      </c>
      <c r="J405" s="150" t="str" cm="1">
        <f t="array" ref="J405">IF(
    _xlfn.TEXTJOIN(CHAR(10), TRUE,
        IF(
            _xlfn._xlws.FILTER($I$2:$I$917, ($B$2:$B$917=B405)*($C$2:$C$917=C405))&lt;&gt;"OK",
            _xlfn._xlws.FILTER($I$2:$I$917, ($B$2:$B$917=B405)*($C$2:$C$917=C405)),
            ""
        )
    )="",
    "OK",
    _xlfn.TEXTJOIN(CHAR(10), TRUE,
        IF(
            _xlfn._xlws.FILTER($I$2:$I$917, ($B$2:$B$917=B405)*($C$2:$C$917=C405))&lt;&gt;"OK",
            _xlfn._xlws.FILTER($I$2:$I$917, ($B$2:$B$917=B405)*($C$2:$C$917=C405)),
            ""
        )
    )
)</f>
        <v>OK</v>
      </c>
      <c r="K405" s="150" t="s">
        <v>1547</v>
      </c>
    </row>
    <row r="406" spans="1:11">
      <c r="A406" s="152" t="str">
        <f>"AMLA_VR_" &amp; B406 &amp; "_" &amp; C406 &amp; "_" &amp; TEXT(COUNTIFS($B$2:B406, B406, $C$2:C406, C406), "00")</f>
        <v>AMLA_VR_AML.07.06_C0040_02</v>
      </c>
      <c r="B406" s="150" t="s">
        <v>445</v>
      </c>
      <c r="C406" s="150" t="s">
        <v>111</v>
      </c>
      <c r="D406" s="150" t="s">
        <v>1562</v>
      </c>
      <c r="E406" s="153" t="str" cm="1">
        <f t="array" aca="1" ref="E406" ca="1">IF(C406="", INDIRECT("'"&amp;B406&amp;"'!B3"), INDEX(INDIRECT("'"&amp;B406&amp;"'!5:5"), COLUMN(INDIRECT("'"&amp;B406&amp;"'!"&amp;D406))))</f>
        <v>Rejected/Returned Outbound Transfers (%)</v>
      </c>
      <c r="F406" s="150" t="s">
        <v>1544</v>
      </c>
      <c r="G406" s="150" t="s">
        <v>1545</v>
      </c>
      <c r="H406" s="151" t="s">
        <v>1674</v>
      </c>
      <c r="I406" s="150" t="str">
        <f>IF('AML.07.06'!$E$11&gt;1, $G406 &amp; ": " &amp; $H406, "OK")</f>
        <v>OK</v>
      </c>
      <c r="J406" s="150" t="str" cm="1">
        <f t="array" ref="J406">IF(
    _xlfn.TEXTJOIN(CHAR(10), TRUE,
        IF(
            _xlfn._xlws.FILTER($I$2:$I$917, ($B$2:$B$917=B406)*($C$2:$C$917=C406))&lt;&gt;"OK",
            _xlfn._xlws.FILTER($I$2:$I$917, ($B$2:$B$917=B406)*($C$2:$C$917=C406)),
            ""
        )
    )="",
    "OK",
    _xlfn.TEXTJOIN(CHAR(10), TRUE,
        IF(
            _xlfn._xlws.FILTER($I$2:$I$917, ($B$2:$B$917=B406)*($C$2:$C$917=C406))&lt;&gt;"OK",
            _xlfn._xlws.FILTER($I$2:$I$917, ($B$2:$B$917=B406)*($C$2:$C$917=C406)),
            ""
        )
    )
)</f>
        <v>OK</v>
      </c>
      <c r="K406" s="150" t="s">
        <v>1547</v>
      </c>
    </row>
    <row r="407" spans="1:11">
      <c r="A407" s="152" t="str">
        <f>"AMLA_VR_" &amp; B407 &amp; "_" &amp; C407 &amp; "_" &amp; TEXT(COUNTIFS($B$2:B407, B407, $C$2:C407, C407), "00")</f>
        <v>AMLA_VR_AML.07.06_C0040_03</v>
      </c>
      <c r="B407" s="150" t="s">
        <v>445</v>
      </c>
      <c r="C407" s="150" t="s">
        <v>111</v>
      </c>
      <c r="D407" s="150" t="s">
        <v>1562</v>
      </c>
      <c r="E407" s="153" t="str" cm="1">
        <f t="array" aca="1" ref="E407" ca="1">IF(C407="", INDIRECT("'"&amp;B407&amp;"'!B3"), INDEX(INDIRECT("'"&amp;B407&amp;"'!5:5"), COLUMN(INDIRECT("'"&amp;B407&amp;"'!"&amp;D407))))</f>
        <v>Rejected/Returned Outbound Transfers (%)</v>
      </c>
      <c r="F407" s="150" t="s">
        <v>1548</v>
      </c>
      <c r="G407" s="150" t="s">
        <v>1545</v>
      </c>
      <c r="H407" s="151" t="s">
        <v>1636</v>
      </c>
      <c r="I407" s="150" t="str">
        <f>IF(TRIM(SUBSTITUTE('AML.07.06'!$E$11&amp;"",CHAR(160),""))="","OK",IF(OR(NOT(ISNUMBER('AML.07.06'!$E$11)),'AML.07.06'!$E$11&lt;0,'AML.07.06'!$E$11&gt;1),$G407&amp;": "&amp;$H407,"OK"))</f>
        <v>OK</v>
      </c>
      <c r="J407" s="150" t="str" cm="1">
        <f t="array" ref="J407">IF(
    _xlfn.TEXTJOIN(CHAR(10), TRUE,
        IF(
            _xlfn._xlws.FILTER($I$2:$I$917, ($B$2:$B$917=B407)*($C$2:$C$917=C407))&lt;&gt;"OK",
            _xlfn._xlws.FILTER($I$2:$I$917, ($B$2:$B$917=B407)*($C$2:$C$917=C407)),
            ""
        )
    )="",
    "OK",
    _xlfn.TEXTJOIN(CHAR(10), TRUE,
        IF(
            _xlfn._xlws.FILTER($I$2:$I$917, ($B$2:$B$917=B407)*($C$2:$C$917=C407))&lt;&gt;"OK",
            _xlfn._xlws.FILTER($I$2:$I$917, ($B$2:$B$917=B407)*($C$2:$C$917=C407)),
            ""
        )
    )
)</f>
        <v>OK</v>
      </c>
      <c r="K407" s="150" t="s">
        <v>1547</v>
      </c>
    </row>
    <row r="408" spans="1:11">
      <c r="A408" s="152" t="str">
        <f>"AMLA_VR_" &amp; B408 &amp; "_" &amp; C408 &amp; "_" &amp; TEXT(COUNTIFS($B$2:B408, B408, $C$2:C408, C408), "00")</f>
        <v>AMLA_VR_AML.07.07_C0010_01</v>
      </c>
      <c r="B408" s="150" t="s">
        <v>451</v>
      </c>
      <c r="C408" s="150" t="s">
        <v>108</v>
      </c>
      <c r="D408" s="150" t="s">
        <v>1556</v>
      </c>
      <c r="E408" s="153" t="str" cm="1">
        <f t="array" aca="1" ref="E408" ca="1">IF(C408="", INDIRECT("'"&amp;B408&amp;"'!B3"), INDEX(INDIRECT("'"&amp;B408&amp;"'!5:5"), COLUMN(INDIRECT("'"&amp;B408&amp;"'!"&amp;D408))))</f>
        <v>Group Reporting - Group Entities Reporting on CDD</v>
      </c>
      <c r="F408" s="150" t="s">
        <v>1544</v>
      </c>
      <c r="G408" s="150" t="s">
        <v>1545</v>
      </c>
      <c r="H408" s="151" t="s">
        <v>1629</v>
      </c>
      <c r="I408" s="150" t="str">
        <f>IF('AML.07.07'!$B$11&lt;0, $G408 &amp; ": " &amp; $H408, "OK")</f>
        <v>OK</v>
      </c>
      <c r="J408" s="150" t="str" cm="1">
        <f t="array" ref="J408">IF(
    _xlfn.TEXTJOIN(CHAR(10), TRUE,
        IF(
            _xlfn._xlws.FILTER($I$2:$I$917, ($B$2:$B$917=B408)*($C$2:$C$917=C408))&lt;&gt;"OK",
            _xlfn._xlws.FILTER($I$2:$I$917, ($B$2:$B$917=B408)*($C$2:$C$917=C408)),
            ""
        )
    )="",
    "OK",
    _xlfn.TEXTJOIN(CHAR(10), TRUE,
        IF(
            _xlfn._xlws.FILTER($I$2:$I$917, ($B$2:$B$917=B408)*($C$2:$C$917=C408))&lt;&gt;"OK",
            _xlfn._xlws.FILTER($I$2:$I$917, ($B$2:$B$917=B408)*($C$2:$C$917=C408)),
            ""
        )
    )
)</f>
        <v>OK</v>
      </c>
      <c r="K408" s="150" t="s">
        <v>1547</v>
      </c>
    </row>
    <row r="409" spans="1:11">
      <c r="A409" s="152" t="str">
        <f>"AMLA_VR_" &amp; B409 &amp; "_" &amp; C409 &amp; "_" &amp; TEXT(COUNTIFS($B$2:B409, B409, $C$2:C409, C409), "00")</f>
        <v>AMLA_VR_AML.07.07_C0010_02</v>
      </c>
      <c r="B409" s="150" t="s">
        <v>451</v>
      </c>
      <c r="C409" s="150" t="s">
        <v>108</v>
      </c>
      <c r="D409" s="150" t="s">
        <v>1556</v>
      </c>
      <c r="E409" s="153" t="str" cm="1">
        <f t="array" aca="1" ref="E409" ca="1">IF(C409="", INDIRECT("'"&amp;B409&amp;"'!B3"), INDEX(INDIRECT("'"&amp;B409&amp;"'!5:5"), COLUMN(INDIRECT("'"&amp;B409&amp;"'!"&amp;D409))))</f>
        <v>Group Reporting - Group Entities Reporting on CDD</v>
      </c>
      <c r="F409" s="150" t="s">
        <v>1544</v>
      </c>
      <c r="G409" s="150" t="s">
        <v>1545</v>
      </c>
      <c r="H409" s="151" t="s">
        <v>1688</v>
      </c>
      <c r="I409" s="150" t="str">
        <f>IF('AML.07.07'!$B$11&gt;1, $G409 &amp; ": " &amp; $H409, "OK")</f>
        <v>OK</v>
      </c>
      <c r="J409" s="150" t="str" cm="1">
        <f t="array" ref="J409">IF(
    _xlfn.TEXTJOIN(CHAR(10), TRUE,
        IF(
            _xlfn._xlws.FILTER($I$2:$I$917, ($B$2:$B$917=B409)*($C$2:$C$917=C409))&lt;&gt;"OK",
            _xlfn._xlws.FILTER($I$2:$I$917, ($B$2:$B$917=B409)*($C$2:$C$917=C409)),
            ""
        )
    )="",
    "OK",
    _xlfn.TEXTJOIN(CHAR(10), TRUE,
        IF(
            _xlfn._xlws.FILTER($I$2:$I$917, ($B$2:$B$917=B409)*($C$2:$C$917=C409))&lt;&gt;"OK",
            _xlfn._xlws.FILTER($I$2:$I$917, ($B$2:$B$917=B409)*($C$2:$C$917=C409)),
            ""
        )
    )
)</f>
        <v>OK</v>
      </c>
      <c r="K409" s="150" t="s">
        <v>1547</v>
      </c>
    </row>
    <row r="410" spans="1:11">
      <c r="A410" s="152" t="str">
        <f>"AMLA_VR_" &amp; B410 &amp; "_" &amp; C410 &amp; "_" &amp; TEXT(COUNTIFS($B$2:B410, B410, $C$2:C410, C410), "00")</f>
        <v>AMLA_VR_AML.07.07_C0010_03</v>
      </c>
      <c r="B410" s="150" t="s">
        <v>451</v>
      </c>
      <c r="C410" s="150" t="s">
        <v>108</v>
      </c>
      <c r="D410" s="150" t="s">
        <v>1556</v>
      </c>
      <c r="E410" s="153" t="str" cm="1">
        <f t="array" aca="1" ref="E410" ca="1">IF(C410="", INDIRECT("'"&amp;B410&amp;"'!B3"), INDEX(INDIRECT("'"&amp;B410&amp;"'!5:5"), COLUMN(INDIRECT("'"&amp;B410&amp;"'!"&amp;D410))))</f>
        <v>Group Reporting - Group Entities Reporting on CDD</v>
      </c>
      <c r="F410" s="150" t="s">
        <v>1548</v>
      </c>
      <c r="G410" s="150" t="s">
        <v>1545</v>
      </c>
      <c r="H410" s="151" t="s">
        <v>1636</v>
      </c>
      <c r="I410" s="150" t="str">
        <f>IF(TRIM(SUBSTITUTE('AML.07.07'!$B$11&amp;"",CHAR(160),""))="","OK",IF(OR(NOT(ISNUMBER('AML.07.07'!$B$11)),'AML.07.07'!$B$11&lt;0,'AML.07.07'!$B$11&gt;1),$G410&amp;": "&amp;$H410,"OK"))</f>
        <v>OK</v>
      </c>
      <c r="J410" s="150" t="str" cm="1">
        <f t="array" ref="J410">IF(
    _xlfn.TEXTJOIN(CHAR(10), TRUE,
        IF(
            _xlfn._xlws.FILTER($I$2:$I$917, ($B$2:$B$917=B410)*($C$2:$C$917=C410))&lt;&gt;"OK",
            _xlfn._xlws.FILTER($I$2:$I$917, ($B$2:$B$917=B410)*($C$2:$C$917=C410)),
            ""
        )
    )="",
    "OK",
    _xlfn.TEXTJOIN(CHAR(10), TRUE,
        IF(
            _xlfn._xlws.FILTER($I$2:$I$917, ($B$2:$B$917=B410)*($C$2:$C$917=C410))&lt;&gt;"OK",
            _xlfn._xlws.FILTER($I$2:$I$917, ($B$2:$B$917=B410)*($C$2:$C$917=C410)),
            ""
        )
    )
)</f>
        <v>OK</v>
      </c>
      <c r="K410" s="150" t="s">
        <v>1547</v>
      </c>
    </row>
    <row r="411" spans="1:11">
      <c r="A411" s="152" t="str">
        <f>"AMLA_VR_" &amp; B411 &amp; "_" &amp; C411 &amp; "_" &amp; TEXT(COUNTIFS($B$2:B411, B411, $C$2:C411, C411), "00")</f>
        <v>AMLA_VR_AML.07.07_C0020_01</v>
      </c>
      <c r="B411" s="150" t="s">
        <v>451</v>
      </c>
      <c r="C411" s="150" t="s">
        <v>109</v>
      </c>
      <c r="D411" s="150" t="s">
        <v>1543</v>
      </c>
      <c r="E411" s="153" t="str" cm="1">
        <f t="array" aca="1" ref="E411" ca="1">IF(C411="", INDIRECT("'"&amp;B411&amp;"'!B3"), INDEX(INDIRECT("'"&amp;B411&amp;"'!5:5"), COLUMN(INDIRECT("'"&amp;B411&amp;"'!"&amp;D411))))</f>
        <v>Group Reporting - Group Entities Reporting on Ongoing Monitoring</v>
      </c>
      <c r="F411" s="150" t="s">
        <v>1544</v>
      </c>
      <c r="G411" s="150" t="s">
        <v>1545</v>
      </c>
      <c r="H411" s="151" t="s">
        <v>1546</v>
      </c>
      <c r="I411" s="150" t="str">
        <f>IF('AML.07.07'!$C$11&lt;0, $G411 &amp; ": " &amp; $H411, "OK")</f>
        <v>OK</v>
      </c>
      <c r="J411" s="150" t="str" cm="1">
        <f t="array" ref="J411">IF(
    _xlfn.TEXTJOIN(CHAR(10), TRUE,
        IF(
            _xlfn._xlws.FILTER($I$2:$I$917, ($B$2:$B$917=B411)*($C$2:$C$917=C411))&lt;&gt;"OK",
            _xlfn._xlws.FILTER($I$2:$I$917, ($B$2:$B$917=B411)*($C$2:$C$917=C411)),
            ""
        )
    )="",
    "OK",
    _xlfn.TEXTJOIN(CHAR(10), TRUE,
        IF(
            _xlfn._xlws.FILTER($I$2:$I$917, ($B$2:$B$917=B411)*($C$2:$C$917=C411))&lt;&gt;"OK",
            _xlfn._xlws.FILTER($I$2:$I$917, ($B$2:$B$917=B411)*($C$2:$C$917=C411)),
            ""
        )
    )
)</f>
        <v>OK</v>
      </c>
      <c r="K411" s="150" t="s">
        <v>1547</v>
      </c>
    </row>
    <row r="412" spans="1:11">
      <c r="A412" s="152" t="str">
        <f>"AMLA_VR_" &amp; B412 &amp; "_" &amp; C412 &amp; "_" &amp; TEXT(COUNTIFS($B$2:B412, B412, $C$2:C412, C412), "00")</f>
        <v>AMLA_VR_AML.07.07_C0020_02</v>
      </c>
      <c r="B412" s="150" t="s">
        <v>451</v>
      </c>
      <c r="C412" s="150" t="s">
        <v>109</v>
      </c>
      <c r="D412" s="150" t="s">
        <v>1543</v>
      </c>
      <c r="E412" s="153" t="str" cm="1">
        <f t="array" aca="1" ref="E412" ca="1">IF(C412="", INDIRECT("'"&amp;B412&amp;"'!B3"), INDEX(INDIRECT("'"&amp;B412&amp;"'!5:5"), COLUMN(INDIRECT("'"&amp;B412&amp;"'!"&amp;D412))))</f>
        <v>Group Reporting - Group Entities Reporting on Ongoing Monitoring</v>
      </c>
      <c r="F412" s="150" t="s">
        <v>1544</v>
      </c>
      <c r="G412" s="150" t="s">
        <v>1545</v>
      </c>
      <c r="H412" s="151" t="s">
        <v>1689</v>
      </c>
      <c r="I412" s="150" t="str">
        <f>IF('AML.07.07'!$C$11&gt;1, $G412 &amp; ": " &amp; $H412, "OK")</f>
        <v>OK</v>
      </c>
      <c r="J412" s="150" t="str" cm="1">
        <f t="array" ref="J412">IF(
    _xlfn.TEXTJOIN(CHAR(10), TRUE,
        IF(
            _xlfn._xlws.FILTER($I$2:$I$917, ($B$2:$B$917=B412)*($C$2:$C$917=C412))&lt;&gt;"OK",
            _xlfn._xlws.FILTER($I$2:$I$917, ($B$2:$B$917=B412)*($C$2:$C$917=C412)),
            ""
        )
    )="",
    "OK",
    _xlfn.TEXTJOIN(CHAR(10), TRUE,
        IF(
            _xlfn._xlws.FILTER($I$2:$I$917, ($B$2:$B$917=B412)*($C$2:$C$917=C412))&lt;&gt;"OK",
            _xlfn._xlws.FILTER($I$2:$I$917, ($B$2:$B$917=B412)*($C$2:$C$917=C412)),
            ""
        )
    )
)</f>
        <v>OK</v>
      </c>
      <c r="K412" s="150" t="s">
        <v>1547</v>
      </c>
    </row>
    <row r="413" spans="1:11">
      <c r="A413" s="152" t="str">
        <f>"AMLA_VR_" &amp; B413 &amp; "_" &amp; C413 &amp; "_" &amp; TEXT(COUNTIFS($B$2:B413, B413, $C$2:C413, C413), "00")</f>
        <v>AMLA_VR_AML.07.07_C0020_03</v>
      </c>
      <c r="B413" s="150" t="s">
        <v>451</v>
      </c>
      <c r="C413" s="150" t="s">
        <v>109</v>
      </c>
      <c r="D413" s="150" t="s">
        <v>1543</v>
      </c>
      <c r="E413" s="153" t="str" cm="1">
        <f t="array" aca="1" ref="E413" ca="1">IF(C413="", INDIRECT("'"&amp;B413&amp;"'!B3"), INDEX(INDIRECT("'"&amp;B413&amp;"'!5:5"), COLUMN(INDIRECT("'"&amp;B413&amp;"'!"&amp;D413))))</f>
        <v>Group Reporting - Group Entities Reporting on Ongoing Monitoring</v>
      </c>
      <c r="F413" s="150" t="s">
        <v>1548</v>
      </c>
      <c r="G413" s="150" t="s">
        <v>1545</v>
      </c>
      <c r="H413" s="151" t="s">
        <v>1636</v>
      </c>
      <c r="I413" s="150" t="str">
        <f>IF(TRIM(SUBSTITUTE('AML.07.07'!$C$11&amp;"",CHAR(160),""))="","OK",IF(OR(NOT(ISNUMBER('AML.07.07'!$C$11)),'AML.07.07'!$C$11&lt;0,'AML.07.07'!$C$11&gt;1),$G413&amp;": "&amp;$H413,"OK"))</f>
        <v>OK</v>
      </c>
      <c r="J413" s="150" t="str" cm="1">
        <f t="array" ref="J413">IF(
    _xlfn.TEXTJOIN(CHAR(10), TRUE,
        IF(
            _xlfn._xlws.FILTER($I$2:$I$917, ($B$2:$B$917=B413)*($C$2:$C$917=C413))&lt;&gt;"OK",
            _xlfn._xlws.FILTER($I$2:$I$917, ($B$2:$B$917=B413)*($C$2:$C$917=C413)),
            ""
        )
    )="",
    "OK",
    _xlfn.TEXTJOIN(CHAR(10), TRUE,
        IF(
            _xlfn._xlws.FILTER($I$2:$I$917, ($B$2:$B$917=B413)*($C$2:$C$917=C413))&lt;&gt;"OK",
            _xlfn._xlws.FILTER($I$2:$I$917, ($B$2:$B$917=B413)*($C$2:$C$917=C413)),
            ""
        )
    )
)</f>
        <v>OK</v>
      </c>
      <c r="K413" s="150" t="s">
        <v>1547</v>
      </c>
    </row>
    <row r="414" spans="1:11">
      <c r="A414" s="152" t="str">
        <f>"AMLA_VR_" &amp; B414 &amp; "_" &amp; C414 &amp; "_" &amp; TEXT(COUNTIFS($B$2:B414, B414, $C$2:C414, C414), "00")</f>
        <v>AMLA_VR_AML.07.07_C0030_01</v>
      </c>
      <c r="B414" s="150" t="s">
        <v>451</v>
      </c>
      <c r="C414" s="150" t="s">
        <v>110</v>
      </c>
      <c r="D414" s="150" t="s">
        <v>1560</v>
      </c>
      <c r="E414" s="153" t="str" cm="1">
        <f t="array" aca="1" ref="E414" ca="1">IF(C414="", INDIRECT("'"&amp;B414&amp;"'!B3"), INDEX(INDIRECT("'"&amp;B414&amp;"'!5:5"), COLUMN(INDIRECT("'"&amp;B414&amp;"'!"&amp;D414))))</f>
        <v>Group Reporting - Group Entities Reporting on STRs</v>
      </c>
      <c r="F414" s="150" t="s">
        <v>1544</v>
      </c>
      <c r="G414" s="150" t="s">
        <v>1545</v>
      </c>
      <c r="H414" s="151" t="s">
        <v>1616</v>
      </c>
      <c r="I414" s="150" t="str">
        <f>IF('AML.07.07'!$D$11&lt;0, $G414 &amp; ": " &amp; $H414, "OK")</f>
        <v>OK</v>
      </c>
      <c r="J414" s="150" t="str" cm="1">
        <f t="array" ref="J414">IF(
    _xlfn.TEXTJOIN(CHAR(10), TRUE,
        IF(
            _xlfn._xlws.FILTER($I$2:$I$917, ($B$2:$B$917=B414)*($C$2:$C$917=C414))&lt;&gt;"OK",
            _xlfn._xlws.FILTER($I$2:$I$917, ($B$2:$B$917=B414)*($C$2:$C$917=C414)),
            ""
        )
    )="",
    "OK",
    _xlfn.TEXTJOIN(CHAR(10), TRUE,
        IF(
            _xlfn._xlws.FILTER($I$2:$I$917, ($B$2:$B$917=B414)*($C$2:$C$917=C414))&lt;&gt;"OK",
            _xlfn._xlws.FILTER($I$2:$I$917, ($B$2:$B$917=B414)*($C$2:$C$917=C414)),
            ""
        )
    )
)</f>
        <v>OK</v>
      </c>
      <c r="K414" s="150" t="s">
        <v>1547</v>
      </c>
    </row>
    <row r="415" spans="1:11">
      <c r="A415" s="152" t="str">
        <f>"AMLA_VR_" &amp; B415 &amp; "_" &amp; C415 &amp; "_" &amp; TEXT(COUNTIFS($B$2:B415, B415, $C$2:C415, C415), "00")</f>
        <v>AMLA_VR_AML.07.07_C0030_02</v>
      </c>
      <c r="B415" s="150" t="s">
        <v>451</v>
      </c>
      <c r="C415" s="150" t="s">
        <v>110</v>
      </c>
      <c r="D415" s="150" t="s">
        <v>1560</v>
      </c>
      <c r="E415" s="153" t="str" cm="1">
        <f t="array" aca="1" ref="E415" ca="1">IF(C415="", INDIRECT("'"&amp;B415&amp;"'!B3"), INDEX(INDIRECT("'"&amp;B415&amp;"'!5:5"), COLUMN(INDIRECT("'"&amp;B415&amp;"'!"&amp;D415))))</f>
        <v>Group Reporting - Group Entities Reporting on STRs</v>
      </c>
      <c r="F415" s="150" t="s">
        <v>1544</v>
      </c>
      <c r="G415" s="150" t="s">
        <v>1545</v>
      </c>
      <c r="H415" s="151" t="s">
        <v>1635</v>
      </c>
      <c r="I415" s="150" t="str">
        <f>IF('AML.07.07'!$D$11&gt;1, $G415 &amp; ": " &amp; $H415, "OK")</f>
        <v>OK</v>
      </c>
      <c r="J415" s="150" t="str" cm="1">
        <f t="array" ref="J415">IF(
    _xlfn.TEXTJOIN(CHAR(10), TRUE,
        IF(
            _xlfn._xlws.FILTER($I$2:$I$917, ($B$2:$B$917=B415)*($C$2:$C$917=C415))&lt;&gt;"OK",
            _xlfn._xlws.FILTER($I$2:$I$917, ($B$2:$B$917=B415)*($C$2:$C$917=C415)),
            ""
        )
    )="",
    "OK",
    _xlfn.TEXTJOIN(CHAR(10), TRUE,
        IF(
            _xlfn._xlws.FILTER($I$2:$I$917, ($B$2:$B$917=B415)*($C$2:$C$917=C415))&lt;&gt;"OK",
            _xlfn._xlws.FILTER($I$2:$I$917, ($B$2:$B$917=B415)*($C$2:$C$917=C415)),
            ""
        )
    )
)</f>
        <v>OK</v>
      </c>
      <c r="K415" s="150" t="s">
        <v>1547</v>
      </c>
    </row>
    <row r="416" spans="1:11">
      <c r="A416" s="152" t="str">
        <f>"AMLA_VR_" &amp; B416 &amp; "_" &amp; C416 &amp; "_" &amp; TEXT(COUNTIFS($B$2:B416, B416, $C$2:C416, C416), "00")</f>
        <v>AMLA_VR_AML.07.07_C0030_03</v>
      </c>
      <c r="B416" s="150" t="s">
        <v>451</v>
      </c>
      <c r="C416" s="150" t="s">
        <v>110</v>
      </c>
      <c r="D416" s="150" t="s">
        <v>1560</v>
      </c>
      <c r="E416" s="153" t="str" cm="1">
        <f t="array" aca="1" ref="E416" ca="1">IF(C416="", INDIRECT("'"&amp;B416&amp;"'!B3"), INDEX(INDIRECT("'"&amp;B416&amp;"'!5:5"), COLUMN(INDIRECT("'"&amp;B416&amp;"'!"&amp;D416))))</f>
        <v>Group Reporting - Group Entities Reporting on STRs</v>
      </c>
      <c r="F416" s="150" t="s">
        <v>1548</v>
      </c>
      <c r="G416" s="150" t="s">
        <v>1545</v>
      </c>
      <c r="H416" s="151" t="s">
        <v>1636</v>
      </c>
      <c r="I416" s="150" t="str">
        <f>IF(TRIM(SUBSTITUTE('AML.07.07'!$D$11&amp;"",CHAR(160),""))="","OK",IF(OR(NOT(ISNUMBER('AML.07.07'!$D$11)),'AML.07.07'!$D$11&lt;0,'AML.07.07'!$D$11&gt;1),$G416&amp;": "&amp;$H416,"OK"))</f>
        <v>OK</v>
      </c>
      <c r="J416" s="150" t="str" cm="1">
        <f t="array" ref="J416">IF(
    _xlfn.TEXTJOIN(CHAR(10), TRUE,
        IF(
            _xlfn._xlws.FILTER($I$2:$I$917, ($B$2:$B$917=B416)*($C$2:$C$917=C416))&lt;&gt;"OK",
            _xlfn._xlws.FILTER($I$2:$I$917, ($B$2:$B$917=B416)*($C$2:$C$917=C416)),
            ""
        )
    )="",
    "OK",
    _xlfn.TEXTJOIN(CHAR(10), TRUE,
        IF(
            _xlfn._xlws.FILTER($I$2:$I$917, ($B$2:$B$917=B416)*($C$2:$C$917=C416))&lt;&gt;"OK",
            _xlfn._xlws.FILTER($I$2:$I$917, ($B$2:$B$917=B416)*($C$2:$C$917=C416)),
            ""
        )
    )
)</f>
        <v>OK</v>
      </c>
      <c r="K416" s="150" t="s">
        <v>1547</v>
      </c>
    </row>
    <row r="417" spans="1:11">
      <c r="A417" s="152" t="str">
        <f>"AMLA_VR_" &amp; B417 &amp; "_" &amp; C417 &amp; "_" &amp; TEXT(COUNTIFS($B$2:B417, B417, $C$2:C417, C417), "00")</f>
        <v>AMLA_VR_AML.07.07_C0040_01</v>
      </c>
      <c r="B417" s="150" t="s">
        <v>451</v>
      </c>
      <c r="C417" s="150" t="s">
        <v>111</v>
      </c>
      <c r="D417" s="150" t="s">
        <v>1562</v>
      </c>
      <c r="E417" s="153" t="str" cm="1">
        <f t="array" aca="1" ref="E417" ca="1">IF(C417="", INDIRECT("'"&amp;B417&amp;"'!B3"), INDEX(INDIRECT("'"&amp;B417&amp;"'!5:5"), COLUMN(INDIRECT("'"&amp;B417&amp;"'!"&amp;D417))))</f>
        <v>Group Reporting - Group Entities Reporting on Identity and Transaction-level Information on High-risk Customers</v>
      </c>
      <c r="F417" s="150" t="s">
        <v>1544</v>
      </c>
      <c r="G417" s="150" t="s">
        <v>1545</v>
      </c>
      <c r="H417" s="151" t="s">
        <v>1617</v>
      </c>
      <c r="I417" s="150" t="str">
        <f>IF('AML.07.07'!$E$11&lt;0, $G417 &amp; ": " &amp; $H417, "OK")</f>
        <v>OK</v>
      </c>
      <c r="J417" s="150" t="str" cm="1">
        <f t="array" ref="J417">IF(
    _xlfn.TEXTJOIN(CHAR(10), TRUE,
        IF(
            _xlfn._xlws.FILTER($I$2:$I$917, ($B$2:$B$917=B417)*($C$2:$C$917=C417))&lt;&gt;"OK",
            _xlfn._xlws.FILTER($I$2:$I$917, ($B$2:$B$917=B417)*($C$2:$C$917=C417)),
            ""
        )
    )="",
    "OK",
    _xlfn.TEXTJOIN(CHAR(10), TRUE,
        IF(
            _xlfn._xlws.FILTER($I$2:$I$917, ($B$2:$B$917=B417)*($C$2:$C$917=C417))&lt;&gt;"OK",
            _xlfn._xlws.FILTER($I$2:$I$917, ($B$2:$B$917=B417)*($C$2:$C$917=C417)),
            ""
        )
    )
)</f>
        <v>OK</v>
      </c>
      <c r="K417" s="150" t="s">
        <v>1547</v>
      </c>
    </row>
    <row r="418" spans="1:11">
      <c r="A418" s="152" t="str">
        <f>"AMLA_VR_" &amp; B418 &amp; "_" &amp; C418 &amp; "_" &amp; TEXT(COUNTIFS($B$2:B418, B418, $C$2:C418, C418), "00")</f>
        <v>AMLA_VR_AML.07.07_C0040_02</v>
      </c>
      <c r="B418" s="150" t="s">
        <v>451</v>
      </c>
      <c r="C418" s="150" t="s">
        <v>111</v>
      </c>
      <c r="D418" s="150" t="s">
        <v>1562</v>
      </c>
      <c r="E418" s="153" t="str" cm="1">
        <f t="array" aca="1" ref="E418" ca="1">IF(C418="", INDIRECT("'"&amp;B418&amp;"'!B3"), INDEX(INDIRECT("'"&amp;B418&amp;"'!5:5"), COLUMN(INDIRECT("'"&amp;B418&amp;"'!"&amp;D418))))</f>
        <v>Group Reporting - Group Entities Reporting on Identity and Transaction-level Information on High-risk Customers</v>
      </c>
      <c r="F418" s="150" t="s">
        <v>1544</v>
      </c>
      <c r="G418" s="150" t="s">
        <v>1545</v>
      </c>
      <c r="H418" s="151" t="s">
        <v>1674</v>
      </c>
      <c r="I418" s="150" t="str">
        <f>IF('AML.07.07'!$E$11&gt;1, $G418 &amp; ": " &amp; $H418, "OK")</f>
        <v>OK</v>
      </c>
      <c r="J418" s="150" t="str" cm="1">
        <f t="array" ref="J418">IF(
    _xlfn.TEXTJOIN(CHAR(10), TRUE,
        IF(
            _xlfn._xlws.FILTER($I$2:$I$917, ($B$2:$B$917=B418)*($C$2:$C$917=C418))&lt;&gt;"OK",
            _xlfn._xlws.FILTER($I$2:$I$917, ($B$2:$B$917=B418)*($C$2:$C$917=C418)),
            ""
        )
    )="",
    "OK",
    _xlfn.TEXTJOIN(CHAR(10), TRUE,
        IF(
            _xlfn._xlws.FILTER($I$2:$I$917, ($B$2:$B$917=B418)*($C$2:$C$917=C418))&lt;&gt;"OK",
            _xlfn._xlws.FILTER($I$2:$I$917, ($B$2:$B$917=B418)*($C$2:$C$917=C418)),
            ""
        )
    )
)</f>
        <v>OK</v>
      </c>
      <c r="K418" s="150" t="s">
        <v>1547</v>
      </c>
    </row>
    <row r="419" spans="1:11">
      <c r="A419" s="152" t="str">
        <f>"AMLA_VR_" &amp; B419 &amp; "_" &amp; C419 &amp; "_" &amp; TEXT(COUNTIFS($B$2:B419, B419, $C$2:C419, C419), "00")</f>
        <v>AMLA_VR_AML.07.07_C0040_03</v>
      </c>
      <c r="B419" s="150" t="s">
        <v>451</v>
      </c>
      <c r="C419" s="150" t="s">
        <v>111</v>
      </c>
      <c r="D419" s="150" t="s">
        <v>1562</v>
      </c>
      <c r="E419" s="153" t="str" cm="1">
        <f t="array" aca="1" ref="E419" ca="1">IF(C419="", INDIRECT("'"&amp;B419&amp;"'!B3"), INDEX(INDIRECT("'"&amp;B419&amp;"'!5:5"), COLUMN(INDIRECT("'"&amp;B419&amp;"'!"&amp;D419))))</f>
        <v>Group Reporting - Group Entities Reporting on Identity and Transaction-level Information on High-risk Customers</v>
      </c>
      <c r="F419" s="150" t="s">
        <v>1548</v>
      </c>
      <c r="G419" s="150" t="s">
        <v>1545</v>
      </c>
      <c r="H419" s="151" t="s">
        <v>1636</v>
      </c>
      <c r="I419" s="150" t="str">
        <f>IF(TRIM(SUBSTITUTE('AML.07.07'!$E$11&amp;"",CHAR(160),""))="","OK",IF(OR(NOT(ISNUMBER('AML.07.07'!$E$11)),'AML.07.07'!$E$11&lt;0,'AML.07.07'!$E$11&gt;1),$G419&amp;": "&amp;$H419,"OK"))</f>
        <v>OK</v>
      </c>
      <c r="J419" s="150" t="str" cm="1">
        <f t="array" ref="J419">IF(
    _xlfn.TEXTJOIN(CHAR(10), TRUE,
        IF(
            _xlfn._xlws.FILTER($I$2:$I$917, ($B$2:$B$917=B419)*($C$2:$C$917=C419))&lt;&gt;"OK",
            _xlfn._xlws.FILTER($I$2:$I$917, ($B$2:$B$917=B419)*($C$2:$C$917=C419)),
            ""
        )
    )="",
    "OK",
    _xlfn.TEXTJOIN(CHAR(10), TRUE,
        IF(
            _xlfn._xlws.FILTER($I$2:$I$917, ($B$2:$B$917=B419)*($C$2:$C$917=C419))&lt;&gt;"OK",
            _xlfn._xlws.FILTER($I$2:$I$917, ($B$2:$B$917=B419)*($C$2:$C$917=C419)),
            ""
        )
    )
)</f>
        <v>OK</v>
      </c>
      <c r="K419" s="150" t="s">
        <v>1547</v>
      </c>
    </row>
    <row r="420" spans="1:11">
      <c r="A420" s="152" t="str">
        <f>"AMLA_VR_" &amp; B420 &amp; "_" &amp; C420 &amp; "_" &amp; TEXT(COUNTIFS($B$2:B420, B420, $C$2:C420, C420), "00")</f>
        <v>AMLA_VR_AML.07.07_C0050_01</v>
      </c>
      <c r="B420" s="150" t="s">
        <v>451</v>
      </c>
      <c r="C420" s="150" t="s">
        <v>112</v>
      </c>
      <c r="D420" s="150" t="s">
        <v>1563</v>
      </c>
      <c r="E420" s="153" t="str" cm="1">
        <f t="array" aca="1" ref="E420" ca="1">IF(C420="", INDIRECT("'"&amp;B420&amp;"'!B3"), INDEX(INDIRECT("'"&amp;B420&amp;"'!5:5"), COLUMN(INDIRECT("'"&amp;B420&amp;"'!"&amp;D420))))</f>
        <v>Group Reporting - Group Entities Reporting on Deficiencies</v>
      </c>
      <c r="F420" s="150" t="s">
        <v>1544</v>
      </c>
      <c r="G420" s="150" t="s">
        <v>1545</v>
      </c>
      <c r="H420" s="151" t="s">
        <v>1618</v>
      </c>
      <c r="I420" s="150" t="str">
        <f>IF('AML.07.07'!$F$11&lt;0, $G420 &amp; ": " &amp; $H420, "OK")</f>
        <v>OK</v>
      </c>
      <c r="J420" s="150" t="str" cm="1">
        <f t="array" ref="J420">IF(
    _xlfn.TEXTJOIN(CHAR(10), TRUE,
        IF(
            _xlfn._xlws.FILTER($I$2:$I$917, ($B$2:$B$917=B420)*($C$2:$C$917=C420))&lt;&gt;"OK",
            _xlfn._xlws.FILTER($I$2:$I$917, ($B$2:$B$917=B420)*($C$2:$C$917=C420)),
            ""
        )
    )="",
    "OK",
    _xlfn.TEXTJOIN(CHAR(10), TRUE,
        IF(
            _xlfn._xlws.FILTER($I$2:$I$917, ($B$2:$B$917=B420)*($C$2:$C$917=C420))&lt;&gt;"OK",
            _xlfn._xlws.FILTER($I$2:$I$917, ($B$2:$B$917=B420)*($C$2:$C$917=C420)),
            ""
        )
    )
)</f>
        <v>OK</v>
      </c>
      <c r="K420" s="150" t="s">
        <v>1547</v>
      </c>
    </row>
    <row r="421" spans="1:11">
      <c r="A421" s="152" t="str">
        <f>"AMLA_VR_" &amp; B421 &amp; "_" &amp; C421 &amp; "_" &amp; TEXT(COUNTIFS($B$2:B421, B421, $C$2:C421, C421), "00")</f>
        <v>AMLA_VR_AML.07.07_C0050_02</v>
      </c>
      <c r="B421" s="150" t="s">
        <v>451</v>
      </c>
      <c r="C421" s="150" t="s">
        <v>112</v>
      </c>
      <c r="D421" s="150" t="s">
        <v>1563</v>
      </c>
      <c r="E421" s="153" t="str" cm="1">
        <f t="array" aca="1" ref="E421" ca="1">IF(C421="", INDIRECT("'"&amp;B421&amp;"'!B3"), INDEX(INDIRECT("'"&amp;B421&amp;"'!5:5"), COLUMN(INDIRECT("'"&amp;B421&amp;"'!"&amp;D421))))</f>
        <v>Group Reporting - Group Entities Reporting on Deficiencies</v>
      </c>
      <c r="F421" s="150" t="s">
        <v>1544</v>
      </c>
      <c r="G421" s="150" t="s">
        <v>1545</v>
      </c>
      <c r="H421" s="151" t="s">
        <v>1675</v>
      </c>
      <c r="I421" s="150" t="str">
        <f>IF('AML.07.07'!$F$11&gt;1, $G421 &amp; ": " &amp; $H421, "OK")</f>
        <v>OK</v>
      </c>
      <c r="J421" s="150" t="str" cm="1">
        <f t="array" ref="J421">IF(
    _xlfn.TEXTJOIN(CHAR(10), TRUE,
        IF(
            _xlfn._xlws.FILTER($I$2:$I$917, ($B$2:$B$917=B421)*($C$2:$C$917=C421))&lt;&gt;"OK",
            _xlfn._xlws.FILTER($I$2:$I$917, ($B$2:$B$917=B421)*($C$2:$C$917=C421)),
            ""
        )
    )="",
    "OK",
    _xlfn.TEXTJOIN(CHAR(10), TRUE,
        IF(
            _xlfn._xlws.FILTER($I$2:$I$917, ($B$2:$B$917=B421)*($C$2:$C$917=C421))&lt;&gt;"OK",
            _xlfn._xlws.FILTER($I$2:$I$917, ($B$2:$B$917=B421)*($C$2:$C$917=C421)),
            ""
        )
    )
)</f>
        <v>OK</v>
      </c>
      <c r="K421" s="150" t="s">
        <v>1547</v>
      </c>
    </row>
    <row r="422" spans="1:11">
      <c r="A422" s="152" t="str">
        <f>"AMLA_VR_" &amp; B422 &amp; "_" &amp; C422 &amp; "_" &amp; TEXT(COUNTIFS($B$2:B422, B422, $C$2:C422, C422), "00")</f>
        <v>AMLA_VR_AML.07.07_C0050_03</v>
      </c>
      <c r="B422" s="150" t="s">
        <v>451</v>
      </c>
      <c r="C422" s="150" t="s">
        <v>112</v>
      </c>
      <c r="D422" s="150" t="s">
        <v>1563</v>
      </c>
      <c r="E422" s="153" t="str" cm="1">
        <f t="array" aca="1" ref="E422" ca="1">IF(C422="", INDIRECT("'"&amp;B422&amp;"'!B3"), INDEX(INDIRECT("'"&amp;B422&amp;"'!5:5"), COLUMN(INDIRECT("'"&amp;B422&amp;"'!"&amp;D422))))</f>
        <v>Group Reporting - Group Entities Reporting on Deficiencies</v>
      </c>
      <c r="F422" s="150" t="s">
        <v>1548</v>
      </c>
      <c r="G422" s="150" t="s">
        <v>1545</v>
      </c>
      <c r="H422" s="151" t="s">
        <v>1636</v>
      </c>
      <c r="I422" s="150" t="str">
        <f>IF(TRIM(SUBSTITUTE('AML.07.07'!$F$11&amp;"",CHAR(160),""))="","OK",IF(OR(NOT(ISNUMBER('AML.07.07'!$F$11)),'AML.07.07'!$F$11&lt;0,'AML.07.07'!$F$11&gt;1),$G422&amp;": "&amp;$H422,"OK"))</f>
        <v>OK</v>
      </c>
      <c r="J422" s="150" t="str" cm="1">
        <f t="array" ref="J422">IF(
    _xlfn.TEXTJOIN(CHAR(10), TRUE,
        IF(
            _xlfn._xlws.FILTER($I$2:$I$917, ($B$2:$B$917=B422)*($C$2:$C$917=C422))&lt;&gt;"OK",
            _xlfn._xlws.FILTER($I$2:$I$917, ($B$2:$B$917=B422)*($C$2:$C$917=C422)),
            ""
        )
    )="",
    "OK",
    _xlfn.TEXTJOIN(CHAR(10), TRUE,
        IF(
            _xlfn._xlws.FILTER($I$2:$I$917, ($B$2:$B$917=B422)*($C$2:$C$917=C422))&lt;&gt;"OK",
            _xlfn._xlws.FILTER($I$2:$I$917, ($B$2:$B$917=B422)*($C$2:$C$917=C422)),
            ""
        )
    )
)</f>
        <v>OK</v>
      </c>
      <c r="K422" s="150" t="s">
        <v>1547</v>
      </c>
    </row>
    <row r="423" spans="1:11">
      <c r="A423" s="152" t="str">
        <f>"AMLA_VR_" &amp; B423 &amp; "_" &amp; C423 &amp; "_" &amp; TEXT(COUNTIFS($B$2:B423, B423, $C$2:C423, C423), "00")</f>
        <v>AMLA_VR_AML.07.07_C0060_01</v>
      </c>
      <c r="B423" s="150" t="s">
        <v>451</v>
      </c>
      <c r="C423" s="150" t="s">
        <v>113</v>
      </c>
      <c r="D423" s="150" t="s">
        <v>1565</v>
      </c>
      <c r="E423" s="153" t="str" cm="1">
        <f t="array" aca="1" ref="E423" ca="1">IF(C423="", INDIRECT("'"&amp;B423&amp;"'!B3"), INDEX(INDIRECT("'"&amp;B423&amp;"'!5:5"), COLUMN(INDIRECT("'"&amp;B423&amp;"'!"&amp;D423))))</f>
        <v>Group Reporting - Jurisdictions subject to Compliance Reviews</v>
      </c>
      <c r="F423" s="150" t="s">
        <v>1544</v>
      </c>
      <c r="G423" s="150" t="s">
        <v>1545</v>
      </c>
      <c r="H423" s="151" t="s">
        <v>1619</v>
      </c>
      <c r="I423" s="150" t="str">
        <f>IF('AML.07.07'!$G$11&lt;0, $G423 &amp; ": " &amp; $H423, "OK")</f>
        <v>OK</v>
      </c>
      <c r="J423" s="150" t="str" cm="1">
        <f t="array" ref="J423">IF(
    _xlfn.TEXTJOIN(CHAR(10), TRUE,
        IF(
            _xlfn._xlws.FILTER($I$2:$I$917, ($B$2:$B$917=B423)*($C$2:$C$917=C423))&lt;&gt;"OK",
            _xlfn._xlws.FILTER($I$2:$I$917, ($B$2:$B$917=B423)*($C$2:$C$917=C423)),
            ""
        )
    )="",
    "OK",
    _xlfn.TEXTJOIN(CHAR(10), TRUE,
        IF(
            _xlfn._xlws.FILTER($I$2:$I$917, ($B$2:$B$917=B423)*($C$2:$C$917=C423))&lt;&gt;"OK",
            _xlfn._xlws.FILTER($I$2:$I$917, ($B$2:$B$917=B423)*($C$2:$C$917=C423)),
            ""
        )
    )
)</f>
        <v>OK</v>
      </c>
      <c r="K423" s="150" t="s">
        <v>1547</v>
      </c>
    </row>
    <row r="424" spans="1:11">
      <c r="A424" s="152" t="str">
        <f>"AMLA_VR_" &amp; B424 &amp; "_" &amp; C424 &amp; "_" &amp; TEXT(COUNTIFS($B$2:B424, B424, $C$2:C424, C424), "00")</f>
        <v>AMLA_VR_AML.07.07_C0060_02</v>
      </c>
      <c r="B424" s="150" t="s">
        <v>451</v>
      </c>
      <c r="C424" s="150" t="s">
        <v>113</v>
      </c>
      <c r="D424" s="150" t="s">
        <v>1565</v>
      </c>
      <c r="E424" s="153" t="str" cm="1">
        <f t="array" aca="1" ref="E424" ca="1">IF(C424="", INDIRECT("'"&amp;B424&amp;"'!B3"), INDEX(INDIRECT("'"&amp;B424&amp;"'!5:5"), COLUMN(INDIRECT("'"&amp;B424&amp;"'!"&amp;D424))))</f>
        <v>Group Reporting - Jurisdictions subject to Compliance Reviews</v>
      </c>
      <c r="F424" s="150" t="s">
        <v>1544</v>
      </c>
      <c r="G424" s="150" t="s">
        <v>1545</v>
      </c>
      <c r="H424" s="151" t="s">
        <v>1639</v>
      </c>
      <c r="I424" s="150" t="str">
        <f>IF('AML.07.07'!$G$11&gt;1, $G424 &amp; ": " &amp; $H424, "OK")</f>
        <v>OK</v>
      </c>
      <c r="J424" s="150" t="str" cm="1">
        <f t="array" ref="J424">IF(
    _xlfn.TEXTJOIN(CHAR(10), TRUE,
        IF(
            _xlfn._xlws.FILTER($I$2:$I$917, ($B$2:$B$917=B424)*($C$2:$C$917=C424))&lt;&gt;"OK",
            _xlfn._xlws.FILTER($I$2:$I$917, ($B$2:$B$917=B424)*($C$2:$C$917=C424)),
            ""
        )
    )="",
    "OK",
    _xlfn.TEXTJOIN(CHAR(10), TRUE,
        IF(
            _xlfn._xlws.FILTER($I$2:$I$917, ($B$2:$B$917=B424)*($C$2:$C$917=C424))&lt;&gt;"OK",
            _xlfn._xlws.FILTER($I$2:$I$917, ($B$2:$B$917=B424)*($C$2:$C$917=C424)),
            ""
        )
    )
)</f>
        <v>OK</v>
      </c>
      <c r="K424" s="150" t="s">
        <v>1547</v>
      </c>
    </row>
    <row r="425" spans="1:11">
      <c r="A425" s="152" t="str">
        <f>"AMLA_VR_" &amp; B425 &amp; "_" &amp; C425 &amp; "_" &amp; TEXT(COUNTIFS($B$2:B425, B425, $C$2:C425, C425), "00")</f>
        <v>AMLA_VR_AML.07.07_C0060_03</v>
      </c>
      <c r="B425" s="150" t="s">
        <v>451</v>
      </c>
      <c r="C425" s="150" t="s">
        <v>113</v>
      </c>
      <c r="D425" s="150" t="s">
        <v>1565</v>
      </c>
      <c r="E425" s="153" t="str" cm="1">
        <f t="array" aca="1" ref="E425" ca="1">IF(C425="", INDIRECT("'"&amp;B425&amp;"'!B3"), INDEX(INDIRECT("'"&amp;B425&amp;"'!5:5"), COLUMN(INDIRECT("'"&amp;B425&amp;"'!"&amp;D425))))</f>
        <v>Group Reporting - Jurisdictions subject to Compliance Reviews</v>
      </c>
      <c r="F425" s="150" t="s">
        <v>1548</v>
      </c>
      <c r="G425" s="150" t="s">
        <v>1545</v>
      </c>
      <c r="H425" s="151" t="s">
        <v>1636</v>
      </c>
      <c r="I425" s="150" t="str">
        <f>IF(TRIM(SUBSTITUTE('AML.07.07'!$G$11&amp;"",CHAR(160),""))="","OK",IF(OR(NOT(ISNUMBER('AML.07.07'!$G$11)),'AML.07.07'!$G$11&lt;0,'AML.07.07'!$G$11&gt;1),$G425&amp;": "&amp;$H425,"OK"))</f>
        <v>OK</v>
      </c>
      <c r="J425" s="150" t="str" cm="1">
        <f t="array" ref="J425">IF(
    _xlfn.TEXTJOIN(CHAR(10), TRUE,
        IF(
            _xlfn._xlws.FILTER($I$2:$I$917, ($B$2:$B$917=B425)*($C$2:$C$917=C425))&lt;&gt;"OK",
            _xlfn._xlws.FILTER($I$2:$I$917, ($B$2:$B$917=B425)*($C$2:$C$917=C425)),
            ""
        )
    )="",
    "OK",
    _xlfn.TEXTJOIN(CHAR(10), TRUE,
        IF(
            _xlfn._xlws.FILTER($I$2:$I$917, ($B$2:$B$917=B425)*($C$2:$C$917=C425))&lt;&gt;"OK",
            _xlfn._xlws.FILTER($I$2:$I$917, ($B$2:$B$917=B425)*($C$2:$C$917=C425)),
            ""
        )
    )
)</f>
        <v>OK</v>
      </c>
      <c r="K425" s="150" t="s">
        <v>1547</v>
      </c>
    </row>
    <row r="426" spans="1:11">
      <c r="A426" s="152" t="str">
        <f>"AMLA_VR_" &amp; B426 &amp; "_" &amp; C426 &amp; "_" &amp; TEXT(COUNTIFS($B$2:B426, B426, $C$2:C426, C426), "00")</f>
        <v>AMLA_VR_AML.07.07_C0070_01</v>
      </c>
      <c r="B426" s="150" t="s">
        <v>451</v>
      </c>
      <c r="C426" s="150" t="s">
        <v>114</v>
      </c>
      <c r="D426" s="150" t="s">
        <v>1567</v>
      </c>
      <c r="E426" s="153" t="str" cm="1">
        <f t="array" aca="1" ref="E426" ca="1">IF(C426="", INDIRECT("'"&amp;B426&amp;"'!B3"), INDEX(INDIRECT("'"&amp;B426&amp;"'!5:5"), COLUMN(INDIRECT("'"&amp;B426&amp;"'!"&amp;D426))))</f>
        <v>Group Entities with Deficiencies (within EU/EEA)</v>
      </c>
      <c r="F426" s="150" t="s">
        <v>1544</v>
      </c>
      <c r="G426" s="150" t="s">
        <v>1545</v>
      </c>
      <c r="H426" s="151" t="s">
        <v>1620</v>
      </c>
      <c r="I426" s="150" t="str">
        <f>IF('AML.07.07'!$H$11&lt;0, $G426 &amp; ": " &amp; $H426, "OK")</f>
        <v>OK</v>
      </c>
      <c r="J426" s="150" t="str" cm="1">
        <f t="array" ref="J426">IF(
    _xlfn.TEXTJOIN(CHAR(10), TRUE,
        IF(
            _xlfn._xlws.FILTER($I$2:$I$917, ($B$2:$B$917=B426)*($C$2:$C$917=C426))&lt;&gt;"OK",
            _xlfn._xlws.FILTER($I$2:$I$917, ($B$2:$B$917=B426)*($C$2:$C$917=C426)),
            ""
        )
    )="",
    "OK",
    _xlfn.TEXTJOIN(CHAR(10), TRUE,
        IF(
            _xlfn._xlws.FILTER($I$2:$I$917, ($B$2:$B$917=B426)*($C$2:$C$917=C426))&lt;&gt;"OK",
            _xlfn._xlws.FILTER($I$2:$I$917, ($B$2:$B$917=B426)*($C$2:$C$917=C426)),
            ""
        )
    )
)</f>
        <v>OK</v>
      </c>
      <c r="K426" s="150" t="s">
        <v>1547</v>
      </c>
    </row>
    <row r="427" spans="1:11">
      <c r="A427" s="152" t="str">
        <f>"AMLA_VR_" &amp; B427 &amp; "_" &amp; C427 &amp; "_" &amp; TEXT(COUNTIFS($B$2:B427, B427, $C$2:C427, C427), "00")</f>
        <v>AMLA_VR_AML.07.07_C0070_02</v>
      </c>
      <c r="B427" s="150" t="s">
        <v>451</v>
      </c>
      <c r="C427" s="150" t="s">
        <v>114</v>
      </c>
      <c r="D427" s="150" t="s">
        <v>1567</v>
      </c>
      <c r="E427" s="153" t="str" cm="1">
        <f t="array" aca="1" ref="E427" ca="1">IF(C427="", INDIRECT("'"&amp;B427&amp;"'!B3"), INDEX(INDIRECT("'"&amp;B427&amp;"'!5:5"), COLUMN(INDIRECT("'"&amp;B427&amp;"'!"&amp;D427))))</f>
        <v>Group Entities with Deficiencies (within EU/EEA)</v>
      </c>
      <c r="F427" s="150" t="s">
        <v>1548</v>
      </c>
      <c r="G427" s="150" t="s">
        <v>1545</v>
      </c>
      <c r="H427" s="151" t="s">
        <v>1549</v>
      </c>
      <c r="I427" s="150" t="str">
        <f>IF(TRIM(SUBSTITUTE('AML.07.07'!$H$11&amp;"",CHAR(160),""))="","OK",IF(OR(NOT(ISNUMBER('AML.07.07'!$H$11)),IFERROR(INT('AML.07.07'!$H$11)&lt;&gt;'AML.07.07'!$H$11,TRUE)),$G427&amp;": "&amp;$H427,"OK"))</f>
        <v>OK</v>
      </c>
      <c r="J427" s="150" t="str" cm="1">
        <f t="array" ref="J427">IF(
    _xlfn.TEXTJOIN(CHAR(10), TRUE,
        IF(
            _xlfn._xlws.FILTER($I$2:$I$917, ($B$2:$B$917=B427)*($C$2:$C$917=C427))&lt;&gt;"OK",
            _xlfn._xlws.FILTER($I$2:$I$917, ($B$2:$B$917=B427)*($C$2:$C$917=C427)),
            ""
        )
    )="",
    "OK",
    _xlfn.TEXTJOIN(CHAR(10), TRUE,
        IF(
            _xlfn._xlws.FILTER($I$2:$I$917, ($B$2:$B$917=B427)*($C$2:$C$917=C427))&lt;&gt;"OK",
            _xlfn._xlws.FILTER($I$2:$I$917, ($B$2:$B$917=B427)*($C$2:$C$917=C427)),
            ""
        )
    )
)</f>
        <v>OK</v>
      </c>
      <c r="K427" s="150" t="s">
        <v>1547</v>
      </c>
    </row>
    <row r="428" spans="1:11">
      <c r="A428" s="152" t="str">
        <f>"AMLA_VR_" &amp; B428 &amp; "_" &amp; C428 &amp; "_" &amp; TEXT(COUNTIFS($B$2:B428, B428, $C$2:C428, C428), "00")</f>
        <v>AMLA_VR_AML.07.07_C0080_01</v>
      </c>
      <c r="B428" s="150" t="s">
        <v>451</v>
      </c>
      <c r="C428" s="150" t="s">
        <v>115</v>
      </c>
      <c r="D428" s="150" t="s">
        <v>1569</v>
      </c>
      <c r="E428" s="153" t="str" cm="1">
        <f t="array" aca="1" ref="E428" ca="1">IF(C428="", INDIRECT("'"&amp;B428&amp;"'!B3"), INDEX(INDIRECT("'"&amp;B428&amp;"'!5:5"), COLUMN(INDIRECT("'"&amp;B428&amp;"'!"&amp;D428))))</f>
        <v>Group Entities with Deficiencies (outside EU/EEA)</v>
      </c>
      <c r="F428" s="150" t="s">
        <v>1544</v>
      </c>
      <c r="G428" s="150" t="s">
        <v>1545</v>
      </c>
      <c r="H428" s="151" t="s">
        <v>1621</v>
      </c>
      <c r="I428" s="150" t="str">
        <f>IF('AML.07.07'!$I$11&lt;0, $G428 &amp; ": " &amp; $H428, "OK")</f>
        <v>OK</v>
      </c>
      <c r="J428" s="150" t="str" cm="1">
        <f t="array" ref="J428">IF(
    _xlfn.TEXTJOIN(CHAR(10), TRUE,
        IF(
            _xlfn._xlws.FILTER($I$2:$I$917, ($B$2:$B$917=B428)*($C$2:$C$917=C428))&lt;&gt;"OK",
            _xlfn._xlws.FILTER($I$2:$I$917, ($B$2:$B$917=B428)*($C$2:$C$917=C428)),
            ""
        )
    )="",
    "OK",
    _xlfn.TEXTJOIN(CHAR(10), TRUE,
        IF(
            _xlfn._xlws.FILTER($I$2:$I$917, ($B$2:$B$917=B428)*($C$2:$C$917=C428))&lt;&gt;"OK",
            _xlfn._xlws.FILTER($I$2:$I$917, ($B$2:$B$917=B428)*($C$2:$C$917=C428)),
            ""
        )
    )
)</f>
        <v>OK</v>
      </c>
      <c r="K428" s="150" t="s">
        <v>1547</v>
      </c>
    </row>
    <row r="429" spans="1:11">
      <c r="A429" s="152" t="str">
        <f>"AMLA_VR_" &amp; B429 &amp; "_" &amp; C429 &amp; "_" &amp; TEXT(COUNTIFS($B$2:B429, B429, $C$2:C429, C429), "00")</f>
        <v>AMLA_VR_AML.07.07_C0080_02</v>
      </c>
      <c r="B429" s="150" t="s">
        <v>451</v>
      </c>
      <c r="C429" s="150" t="s">
        <v>115</v>
      </c>
      <c r="D429" s="150" t="s">
        <v>1569</v>
      </c>
      <c r="E429" s="153" t="str" cm="1">
        <f t="array" aca="1" ref="E429" ca="1">IF(C429="", INDIRECT("'"&amp;B429&amp;"'!B3"), INDEX(INDIRECT("'"&amp;B429&amp;"'!5:5"), COLUMN(INDIRECT("'"&amp;B429&amp;"'!"&amp;D429))))</f>
        <v>Group Entities with Deficiencies (outside EU/EEA)</v>
      </c>
      <c r="F429" s="150" t="s">
        <v>1548</v>
      </c>
      <c r="G429" s="150" t="s">
        <v>1545</v>
      </c>
      <c r="H429" s="151" t="s">
        <v>1549</v>
      </c>
      <c r="I429" s="150" t="str">
        <f>IF(TRIM(SUBSTITUTE('AML.07.07'!$I$11&amp;"",CHAR(160),""))="","OK",IF(OR(NOT(ISNUMBER('AML.07.07'!$I$11)),IFERROR(INT('AML.07.07'!$I$11)&lt;&gt;'AML.07.07'!$I$11,TRUE)),$G429&amp;": "&amp;$H429,"OK"))</f>
        <v>OK</v>
      </c>
      <c r="J429" s="150" t="str" cm="1">
        <f t="array" ref="J429">IF(
    _xlfn.TEXTJOIN(CHAR(10), TRUE,
        IF(
            _xlfn._xlws.FILTER($I$2:$I$917, ($B$2:$B$917=B429)*($C$2:$C$917=C429))&lt;&gt;"OK",
            _xlfn._xlws.FILTER($I$2:$I$917, ($B$2:$B$917=B429)*($C$2:$C$917=C429)),
            ""
        )
    )="",
    "OK",
    _xlfn.TEXTJOIN(CHAR(10), TRUE,
        IF(
            _xlfn._xlws.FILTER($I$2:$I$917, ($B$2:$B$917=B429)*($C$2:$C$917=C429))&lt;&gt;"OK",
            _xlfn._xlws.FILTER($I$2:$I$917, ($B$2:$B$917=B429)*($C$2:$C$917=C429)),
            ""
        )
    )
)</f>
        <v>OK</v>
      </c>
      <c r="K429" s="150" t="s">
        <v>1547</v>
      </c>
    </row>
    <row r="430" spans="1:11">
      <c r="A430" s="152" t="str">
        <f>"AMLA_VR_" &amp; B430 &amp; "_" &amp; C430 &amp; "_" &amp; TEXT(COUNTIFS($B$2:B430, B430, $C$2:C430, C430), "00")</f>
        <v>AMLA_VR_AML.05.01_C0030_01</v>
      </c>
      <c r="B430" s="150" t="s">
        <v>343</v>
      </c>
      <c r="C430" s="150" t="s">
        <v>110</v>
      </c>
      <c r="D430" s="150" t="s">
        <v>1560</v>
      </c>
      <c r="E430" s="153" t="str" cm="1">
        <f t="array" aca="1" ref="E430" ca="1">IF(C430="", INDIRECT("'"&amp;B430&amp;"'!B3"), INDEX(INDIRECT("'"&amp;B430&amp;"'!5:5"), COLUMN(INDIRECT("'"&amp;B430&amp;"'!"&amp;D430))))</f>
        <v>Legal Entities</v>
      </c>
      <c r="F430" s="150" t="s">
        <v>1544</v>
      </c>
      <c r="G430" s="150" t="s">
        <v>1545</v>
      </c>
      <c r="H430" s="151" t="s">
        <v>1616</v>
      </c>
      <c r="I430" s="150" t="str" cm="1">
        <f t="array" ref="I430">IF(SUMPRODUCT((TRIM(SUBSTITUTE('AML.05.01'!$D$11:D209,CHAR(160),""))&lt;&gt;"") * (IFERROR(VALUE(TRIM(SUBSTITUTE('AML.05.01'!$D$11:D209,CHAR(160),""))),0)&lt;0))=0, "OK", "there are (" &amp; SUMPRODUCT((TRIM(SUBSTITUTE('AML.05.01'!$D$11:D209,CHAR(160),""))&lt;&gt;"") * (IFERROR(VALUE(TRIM(SUBSTITUTE('AML.05.01'!$D$11:D209,CHAR(160),""))),0)&lt;0)) &amp; ") rows with " &amp; $G430 &amp; "(s) as " &amp; $H430)</f>
        <v>OK</v>
      </c>
      <c r="J430" s="150" t="str" cm="1">
        <f t="array" ref="J430">IF(
    _xlfn.TEXTJOIN(CHAR(10), TRUE,
        IF(
            _xlfn._xlws.FILTER($I$2:$I$917, ($B$2:$B$917=B430)*($C$2:$C$917=C430))&lt;&gt;"OK",
            _xlfn._xlws.FILTER($I$2:$I$917, ($B$2:$B$917=B430)*($C$2:$C$917=C430)),
            ""
        )
    )="",
    "OK",
    _xlfn.TEXTJOIN(CHAR(10), TRUE,
        IF(
            _xlfn._xlws.FILTER($I$2:$I$917, ($B$2:$B$917=B430)*($C$2:$C$917=C430))&lt;&gt;"OK",
            _xlfn._xlws.FILTER($I$2:$I$917, ($B$2:$B$917=B430)*($C$2:$C$917=C430)),
            ""
        )
    )
)</f>
        <v>OK</v>
      </c>
      <c r="K430" s="150" t="s">
        <v>1547</v>
      </c>
    </row>
    <row r="431" spans="1:11">
      <c r="A431" s="152" t="str">
        <f>"AMLA_VR_" &amp; B431 &amp; "_" &amp; C431 &amp; "_" &amp; TEXT(COUNTIFS($B$2:B431, B431, $C$2:C431, C431), "00")</f>
        <v>AMLA_VR_AML.05.01_C0030_02</v>
      </c>
      <c r="B431" s="150" t="s">
        <v>343</v>
      </c>
      <c r="C431" s="150" t="s">
        <v>110</v>
      </c>
      <c r="D431" s="150" t="s">
        <v>1670</v>
      </c>
      <c r="E431" s="153" t="str" cm="1">
        <f t="array" aca="1" ref="E431" ca="1">IF(C431="", INDIRECT("'"&amp;B431&amp;"'!B3"), INDEX(INDIRECT("'"&amp;B431&amp;"'!5:5"), COLUMN(INDIRECT("'"&amp;B431&amp;"'!"&amp;D431))))</f>
        <v>Legal Entities</v>
      </c>
      <c r="F431" s="150" t="s">
        <v>1548</v>
      </c>
      <c r="G431" s="150" t="s">
        <v>1545</v>
      </c>
      <c r="H431" s="151" t="s">
        <v>1549</v>
      </c>
      <c r="I431" s="150" t="str" cm="1">
        <f t="array" ref="I431">IF(SUMPRODUCT((TRIM(SUBSTITUTE('AML.05.01'!$D$11:$D$200&amp;"",CHAR(160),""))&lt;&gt;"")*((ISERROR('AML.05.01'!$D$11:$D$200+0)+IFERROR(INT('AML.05.01'!$D$11:$D$200+0)&lt;&gt;('AML.05.01'!$D$11:$D$200+0),1))&gt;0))=0,"OK",$G431&amp;": "&amp;$H431&amp;" ("&amp;SUMPRODUCT((TRIM(SUBSTITUTE('AML.05.01'!$D$11:$D$200&amp;"",CHAR(160),""))&lt;&gt;"")*((ISERROR('AML.05.01'!$D$11:$D$200+0)+IFERROR(INT('AML.05.01'!$D$11:$D$200+0)&lt;&gt;('AML.05.01'!$D$11:$D$200+0),1))&gt;0))&amp;" rows)")</f>
        <v>OK</v>
      </c>
      <c r="J431" s="150" t="str" cm="1">
        <f t="array" ref="J431">IF(
    _xlfn.TEXTJOIN(CHAR(10), TRUE,
        IF(
            _xlfn._xlws.FILTER($I$2:$I$917, ($B$2:$B$917=B431)*($C$2:$C$917=C431))&lt;&gt;"OK",
            _xlfn._xlws.FILTER($I$2:$I$917, ($B$2:$B$917=B431)*($C$2:$C$917=C431)),
            ""
        )
    )="",
    "OK",
    _xlfn.TEXTJOIN(CHAR(10), TRUE,
        IF(
            _xlfn._xlws.FILTER($I$2:$I$917, ($B$2:$B$917=B431)*($C$2:$C$917=C431))&lt;&gt;"OK",
            _xlfn._xlws.FILTER($I$2:$I$917, ($B$2:$B$917=B431)*($C$2:$C$917=C431)),
            ""
        )
    )
)</f>
        <v>OK</v>
      </c>
      <c r="K431" s="150" t="s">
        <v>1547</v>
      </c>
    </row>
    <row r="432" spans="1:11">
      <c r="A432" s="152" t="str">
        <f>"AMLA_VR_" &amp; B432 &amp; "_" &amp; C432 &amp; "_" &amp; TEXT(COUNTIFS($B$2:B432, B432, $C$2:C432, C432), "00")</f>
        <v>AMLA_VR_AML.05.01_C0030_03</v>
      </c>
      <c r="B432" s="150" t="s">
        <v>343</v>
      </c>
      <c r="C432" s="150" t="s">
        <v>110</v>
      </c>
      <c r="D432" s="150" t="s">
        <v>1560</v>
      </c>
      <c r="E432" s="153" t="str" cm="1">
        <f t="array" aca="1" ref="E432" ca="1">IF(C432="", INDIRECT("'"&amp;B432&amp;"'!B3"), INDEX(INDIRECT("'"&amp;B432&amp;"'!5:5"), COLUMN(INDIRECT("'"&amp;B432&amp;"'!"&amp;D432))))</f>
        <v>Legal Entities</v>
      </c>
      <c r="F432" s="150" t="s">
        <v>1544</v>
      </c>
      <c r="G432" s="150" t="s">
        <v>1550</v>
      </c>
      <c r="H432" s="151" t="s">
        <v>1690</v>
      </c>
      <c r="I432" s="150" t="str">
        <f>IF('AML.05.01'!$D$11 &gt; 'AML.02.01'!$D$11, $G432 &amp; ": " &amp; $H432, "OK")</f>
        <v>OK</v>
      </c>
      <c r="J432" s="150" t="str" cm="1">
        <f t="array" ref="J432">IF(
    _xlfn.TEXTJOIN(CHAR(10), TRUE,
        IF(
            _xlfn._xlws.FILTER($I$2:$I$917, ($B$2:$B$917=B432)*($C$2:$C$917=C432))&lt;&gt;"OK",
            _xlfn._xlws.FILTER($I$2:$I$917, ($B$2:$B$917=B432)*($C$2:$C$917=C432)),
            ""
        )
    )="",
    "OK",
    _xlfn.TEXTJOIN(CHAR(10), TRUE,
        IF(
            _xlfn._xlws.FILTER($I$2:$I$917, ($B$2:$B$917=B432)*($C$2:$C$917=C432))&lt;&gt;"OK",
            _xlfn._xlws.FILTER($I$2:$I$917, ($B$2:$B$917=B432)*($C$2:$C$917=C432)),
            ""
        )
    )
)</f>
        <v>OK</v>
      </c>
      <c r="K432" s="150" t="s">
        <v>1547</v>
      </c>
    </row>
    <row r="433" spans="1:11">
      <c r="A433" s="152" t="str">
        <f>"AMLA_VR_" &amp; B433 &amp; "_" &amp; C433 &amp; "_" &amp; TEXT(COUNTIFS($B$2:B433, B433, $C$2:C433, C433), "00")</f>
        <v>AMLA_VR_AML.04.03_C0010_01</v>
      </c>
      <c r="B433" s="150" t="s">
        <v>255</v>
      </c>
      <c r="C433" s="150" t="s">
        <v>108</v>
      </c>
      <c r="D433" s="150" t="s">
        <v>1556</v>
      </c>
      <c r="E433" s="153" t="str" cm="1">
        <f t="array" aca="1" ref="E433" ca="1">IF(C433="", INDIRECT("'"&amp;B433&amp;"'!B3"), INDEX(INDIRECT("'"&amp;B433&amp;"'!5:5"), COLUMN(INDIRECT("'"&amp;B433&amp;"'!"&amp;D433))))</f>
        <v>Customers with AUM &gt;= EUR 5M and total assets &gt;= EUR 50M</v>
      </c>
      <c r="F433" s="150" t="s">
        <v>1544</v>
      </c>
      <c r="G433" s="150" t="s">
        <v>1545</v>
      </c>
      <c r="H433" s="151" t="s">
        <v>1629</v>
      </c>
      <c r="I433" s="150" t="str">
        <f>IF('AML.04.03'!$B$11&lt;0, $G433 &amp; ": " &amp; $H433, "OK")</f>
        <v>OK</v>
      </c>
      <c r="J433" s="150" t="str" cm="1">
        <f t="array" ref="J433">IF(
    _xlfn.TEXTJOIN(CHAR(10), TRUE,
        IF(
            _xlfn._xlws.FILTER($I$2:$I$917, ($B$2:$B$917=B433)*($C$2:$C$917=C433))&lt;&gt;"OK",
            _xlfn._xlws.FILTER($I$2:$I$917, ($B$2:$B$917=B433)*($C$2:$C$917=C433)),
            ""
        )
    )="",
    "OK",
    _xlfn.TEXTJOIN(CHAR(10), TRUE,
        IF(
            _xlfn._xlws.FILTER($I$2:$I$917, ($B$2:$B$917=B433)*($C$2:$C$917=C433))&lt;&gt;"OK",
            _xlfn._xlws.FILTER($I$2:$I$917, ($B$2:$B$917=B433)*($C$2:$C$917=C433)),
            ""
        )
    )
)</f>
        <v>OK</v>
      </c>
      <c r="K433" s="150" t="s">
        <v>1547</v>
      </c>
    </row>
    <row r="434" spans="1:11">
      <c r="A434" s="152" t="str">
        <f>"AMLA_VR_" &amp; B434 &amp; "_" &amp; C434 &amp; "_" &amp; TEXT(COUNTIFS($B$2:B434, B434, $C$2:C434, C434), "00")</f>
        <v>AMLA_VR_AML.04.03_C0010_02</v>
      </c>
      <c r="B434" s="150" t="s">
        <v>255</v>
      </c>
      <c r="C434" s="150" t="s">
        <v>108</v>
      </c>
      <c r="D434" s="150" t="s">
        <v>1556</v>
      </c>
      <c r="E434" s="153" t="str" cm="1">
        <f t="array" aca="1" ref="E434" ca="1">IF(C434="", INDIRECT("'"&amp;B434&amp;"'!B3"), INDEX(INDIRECT("'"&amp;B434&amp;"'!5:5"), COLUMN(INDIRECT("'"&amp;B434&amp;"'!"&amp;D434))))</f>
        <v>Customers with AUM &gt;= EUR 5M and total assets &gt;= EUR 50M</v>
      </c>
      <c r="F434" s="150" t="s">
        <v>1544</v>
      </c>
      <c r="G434" s="150" t="s">
        <v>1550</v>
      </c>
      <c r="H434" s="151" t="s">
        <v>1643</v>
      </c>
      <c r="I434" s="150" t="str">
        <f>IF('AML.04.03'!$B$11 &gt; 'AML.02.01'!$B$11, $G434 &amp; ": " &amp; $H434, "OK")</f>
        <v>OK</v>
      </c>
      <c r="J434" s="150" t="str" cm="1">
        <f t="array" ref="J434">IF(
    _xlfn.TEXTJOIN(CHAR(10), TRUE,
        IF(
            _xlfn._xlws.FILTER($I$2:$I$917, ($B$2:$B$917=B434)*($C$2:$C$917=C434))&lt;&gt;"OK",
            _xlfn._xlws.FILTER($I$2:$I$917, ($B$2:$B$917=B434)*($C$2:$C$917=C434)),
            ""
        )
    )="",
    "OK",
    _xlfn.TEXTJOIN(CHAR(10), TRUE,
        IF(
            _xlfn._xlws.FILTER($I$2:$I$917, ($B$2:$B$917=B434)*($C$2:$C$917=C434))&lt;&gt;"OK",
            _xlfn._xlws.FILTER($I$2:$I$917, ($B$2:$B$917=B434)*($C$2:$C$917=C434)),
            ""
        )
    )
)</f>
        <v>OK</v>
      </c>
      <c r="K434" s="150" t="s">
        <v>1547</v>
      </c>
    </row>
    <row r="435" spans="1:11">
      <c r="A435" s="152" t="str">
        <f>"AMLA_VR_" &amp; B435 &amp; "_" &amp; C435 &amp; "_" &amp; TEXT(COUNTIFS($B$2:B435, B435, $C$2:C435, C435), "00")</f>
        <v>AMLA_VR_AML.04.03_C0010_03</v>
      </c>
      <c r="B435" s="150" t="s">
        <v>255</v>
      </c>
      <c r="C435" s="150" t="s">
        <v>108</v>
      </c>
      <c r="D435" s="150" t="s">
        <v>1556</v>
      </c>
      <c r="E435" s="153" t="str" cm="1">
        <f t="array" aca="1" ref="E435" ca="1">IF(C435="", INDIRECT("'"&amp;B435&amp;"'!B3"), INDEX(INDIRECT("'"&amp;B435&amp;"'!5:5"), COLUMN(INDIRECT("'"&amp;B435&amp;"'!"&amp;D435))))</f>
        <v>Customers with AUM &gt;= EUR 5M and total assets &gt;= EUR 50M</v>
      </c>
      <c r="F435" s="150" t="s">
        <v>1548</v>
      </c>
      <c r="G435" s="150" t="s">
        <v>1545</v>
      </c>
      <c r="H435" s="151" t="s">
        <v>1549</v>
      </c>
      <c r="I435" s="150" t="str">
        <f>IF(TRIM(SUBSTITUTE('AML.04.03'!$B$11&amp;"",CHAR(160),""))="","OK",IF(OR(NOT(ISNUMBER('AML.04.03'!$B$11)),IFERROR(INT('AML.04.03'!$B$11)&lt;&gt;'AML.04.03'!$B$11,TRUE)),$G435&amp;": "&amp;$H435,"OK"))</f>
        <v>OK</v>
      </c>
      <c r="J435" s="150" t="str" cm="1">
        <f t="array" ref="J435">IF(
    _xlfn.TEXTJOIN(CHAR(10), TRUE,
        IF(
            _xlfn._xlws.FILTER($I$2:$I$917, ($B$2:$B$917=B435)*($C$2:$C$917=C435))&lt;&gt;"OK",
            _xlfn._xlws.FILTER($I$2:$I$917, ($B$2:$B$917=B435)*($C$2:$C$917=C435)),
            ""
        )
    )="",
    "OK",
    _xlfn.TEXTJOIN(CHAR(10), TRUE,
        IF(
            _xlfn._xlws.FILTER($I$2:$I$917, ($B$2:$B$917=B435)*($C$2:$C$917=C435))&lt;&gt;"OK",
            _xlfn._xlws.FILTER($I$2:$I$917, ($B$2:$B$917=B435)*($C$2:$C$917=C435)),
            ""
        )
    )
)</f>
        <v>OK</v>
      </c>
      <c r="K435" s="150" t="s">
        <v>1547</v>
      </c>
    </row>
    <row r="436" spans="1:11">
      <c r="A436" s="152" t="str">
        <f>"AMLA_VR_" &amp; B436 &amp; "_" &amp; C436 &amp; "_" &amp; TEXT(COUNTIFS($B$2:B436, B436, $C$2:C436, C436), "00")</f>
        <v>AMLA_VR_AML.02.01_C0010_01</v>
      </c>
      <c r="B436" s="150" t="s">
        <v>156</v>
      </c>
      <c r="C436" s="150" t="s">
        <v>108</v>
      </c>
      <c r="D436" s="150" t="s">
        <v>1556</v>
      </c>
      <c r="E436" s="153" t="str" cm="1">
        <f t="array" aca="1" ref="E436" ca="1">IF(C436="", INDIRECT("'"&amp;B436&amp;"'!B3"), INDEX(INDIRECT("'"&amp;B436&amp;"'!5:5"), COLUMN(INDIRECT("'"&amp;B436&amp;"'!"&amp;D436))))</f>
        <v>Total Customers</v>
      </c>
      <c r="F436" s="150" t="s">
        <v>1544</v>
      </c>
      <c r="G436" s="150" t="s">
        <v>1545</v>
      </c>
      <c r="H436" s="151" t="s">
        <v>1629</v>
      </c>
      <c r="I436" s="150" t="str">
        <f>IF('AML.02.01'!$B$11&lt;0, $G436 &amp; ": " &amp; $H436, "OK")</f>
        <v>OK</v>
      </c>
      <c r="J436" s="150" t="str" cm="1">
        <f t="array" ref="J436">IF(
    _xlfn.TEXTJOIN(CHAR(10), TRUE,
        IF(
            _xlfn._xlws.FILTER($I$2:$I$917, ($B$2:$B$917=B436)*($C$2:$C$917=C436))&lt;&gt;"OK",
            _xlfn._xlws.FILTER($I$2:$I$917, ($B$2:$B$917=B436)*($C$2:$C$917=C436)),
            ""
        )
    )="",
    "OK",
    _xlfn.TEXTJOIN(CHAR(10), TRUE,
        IF(
            _xlfn._xlws.FILTER($I$2:$I$917, ($B$2:$B$917=B436)*($C$2:$C$917=C436))&lt;&gt;"OK",
            _xlfn._xlws.FILTER($I$2:$I$917, ($B$2:$B$917=B436)*($C$2:$C$917=C436)),
            ""
        )
    )
)</f>
        <v>OK</v>
      </c>
      <c r="K436" s="150" t="s">
        <v>1547</v>
      </c>
    </row>
    <row r="437" spans="1:11">
      <c r="A437" s="152" t="str">
        <f>"AMLA_VR_" &amp; B437 &amp; "_" &amp; C437 &amp; "_" &amp; TEXT(COUNTIFS($B$2:B437, B437, $C$2:C437, C437), "00")</f>
        <v>AMLA_VR_AML.02.01_C0010_02</v>
      </c>
      <c r="B437" s="150" t="s">
        <v>156</v>
      </c>
      <c r="C437" s="150" t="s">
        <v>108</v>
      </c>
      <c r="D437" s="150" t="s">
        <v>1556</v>
      </c>
      <c r="E437" s="153" t="str" cm="1">
        <f t="array" aca="1" ref="E437" ca="1">IF(C437="", INDIRECT("'"&amp;B437&amp;"'!B3"), INDEX(INDIRECT("'"&amp;B437&amp;"'!5:5"), COLUMN(INDIRECT("'"&amp;B437&amp;"'!"&amp;D437))))</f>
        <v>Total Customers</v>
      </c>
      <c r="F437" s="150" t="s">
        <v>1548</v>
      </c>
      <c r="G437" s="150" t="s">
        <v>1545</v>
      </c>
      <c r="H437" s="151" t="s">
        <v>1549</v>
      </c>
      <c r="I437" s="150" t="str">
        <f>IF(TRIM(SUBSTITUTE('AML.02.01'!$B$11&amp;"",CHAR(160),""))="","OK",IF(OR(NOT(ISNUMBER('AML.02.01'!$B$11)),IFERROR(INT('AML.02.01'!$B$11)&lt;&gt;'AML.02.01'!$B$11,TRUE)),$G437&amp;": "&amp;$H437,"OK"))</f>
        <v>OK</v>
      </c>
      <c r="J437" s="150" t="str" cm="1">
        <f t="array" ref="J437">IF(
    _xlfn.TEXTJOIN(CHAR(10), TRUE,
        IF(
            _xlfn._xlws.FILTER($I$2:$I$917, ($B$2:$B$917=B437)*($C$2:$C$917=C437))&lt;&gt;"OK",
            _xlfn._xlws.FILTER($I$2:$I$917, ($B$2:$B$917=B437)*($C$2:$C$917=C437)),
            ""
        )
    )="",
    "OK",
    _xlfn.TEXTJOIN(CHAR(10), TRUE,
        IF(
            _xlfn._xlws.FILTER($I$2:$I$917, ($B$2:$B$917=B437)*($C$2:$C$917=C437))&lt;&gt;"OK",
            _xlfn._xlws.FILTER($I$2:$I$917, ($B$2:$B$917=B437)*($C$2:$C$917=C437)),
            ""
        )
    )
)</f>
        <v>OK</v>
      </c>
      <c r="K437" s="150" t="s">
        <v>1547</v>
      </c>
    </row>
    <row r="438" spans="1:11">
      <c r="A438" s="152" t="str">
        <f>"AMLA_VR_" &amp; B438 &amp; "_" &amp; C438 &amp; "_" &amp; TEXT(COUNTIFS($B$2:B438, B438, $C$2:C438, C438), "00")</f>
        <v>AMLA_VR_AML.02.01_C0010_03</v>
      </c>
      <c r="B438" s="150" t="s">
        <v>156</v>
      </c>
      <c r="C438" s="150" t="s">
        <v>108</v>
      </c>
      <c r="D438" s="150" t="s">
        <v>1556</v>
      </c>
      <c r="E438" s="153" t="str" cm="1">
        <f t="array" aca="1" ref="E438" ca="1">IF(C438="", INDIRECT("'"&amp;B438&amp;"'!B3"), INDEX(INDIRECT("'"&amp;B438&amp;"'!5:5"), COLUMN(INDIRECT("'"&amp;B438&amp;"'!"&amp;D438))))</f>
        <v>Total Customers</v>
      </c>
      <c r="F438" s="150" t="s">
        <v>1544</v>
      </c>
      <c r="G438" s="150" t="s">
        <v>1550</v>
      </c>
      <c r="H438" s="151" t="s">
        <v>1691</v>
      </c>
      <c r="I438" s="150" t="str">
        <f>IF('AML.02.01'!$B$11 &lt; ('AML.02.01'!$C$11+'AML.02.01'!$D$11), $G438 &amp; ": " &amp; $H438, "OK")</f>
        <v>OK</v>
      </c>
      <c r="J438" s="150" t="str" cm="1">
        <f t="array" ref="J438">IF(
    _xlfn.TEXTJOIN(CHAR(10), TRUE,
        IF(
            _xlfn._xlws.FILTER($I$2:$I$917, ($B$2:$B$917=B438)*($C$2:$C$917=C438))&lt;&gt;"OK",
            _xlfn._xlws.FILTER($I$2:$I$917, ($B$2:$B$917=B438)*($C$2:$C$917=C438)),
            ""
        )
    )="",
    "OK",
    _xlfn.TEXTJOIN(CHAR(10), TRUE,
        IF(
            _xlfn._xlws.FILTER($I$2:$I$917, ($B$2:$B$917=B438)*($C$2:$C$917=C438))&lt;&gt;"OK",
            _xlfn._xlws.FILTER($I$2:$I$917, ($B$2:$B$917=B438)*($C$2:$C$917=C438)),
            ""
        )
    )
)</f>
        <v>OK</v>
      </c>
      <c r="K438" s="150" t="s">
        <v>1547</v>
      </c>
    </row>
    <row r="439" spans="1:11">
      <c r="A439" s="152" t="str">
        <f>"AMLA_VR_" &amp; B439 &amp; "_" &amp; C439 &amp; "_" &amp; TEXT(COUNTIFS($B$2:B439, B439, $C$2:C439, C439), "00")</f>
        <v>AMLA_VR_AML.02.01_C0010_04</v>
      </c>
      <c r="B439" s="150" t="s">
        <v>156</v>
      </c>
      <c r="C439" s="150" t="s">
        <v>108</v>
      </c>
      <c r="D439" s="150" t="s">
        <v>1556</v>
      </c>
      <c r="E439" s="153" t="str" cm="1">
        <f t="array" aca="1" ref="E439" ca="1">IF(C439="", INDIRECT("'"&amp;B439&amp;"'!B3"), INDEX(INDIRECT("'"&amp;B439&amp;"'!5:5"), COLUMN(INDIRECT("'"&amp;B439&amp;"'!"&amp;D439))))</f>
        <v>Total Customers</v>
      </c>
      <c r="F439" s="150" t="s">
        <v>1544</v>
      </c>
      <c r="G439" s="150" t="s">
        <v>1550</v>
      </c>
      <c r="H439" s="151" t="s">
        <v>1692</v>
      </c>
      <c r="I439" s="150" t="str">
        <f>IF('AML.02.01'!$B$11 &gt; ('AML.02.01'!$C$11+'AML.02.01'!$D$11), $G439 &amp; ": " &amp; $H439, "OK")</f>
        <v>OK</v>
      </c>
      <c r="J439" s="150" t="str" cm="1">
        <f t="array" ref="J439">IF(
    _xlfn.TEXTJOIN(CHAR(10), TRUE,
        IF(
            _xlfn._xlws.FILTER($I$2:$I$917, ($B$2:$B$917=B439)*($C$2:$C$917=C439))&lt;&gt;"OK",
            _xlfn._xlws.FILTER($I$2:$I$917, ($B$2:$B$917=B439)*($C$2:$C$917=C439)),
            ""
        )
    )="",
    "OK",
    _xlfn.TEXTJOIN(CHAR(10), TRUE,
        IF(
            _xlfn._xlws.FILTER($I$2:$I$917, ($B$2:$B$917=B439)*($C$2:$C$917=C439))&lt;&gt;"OK",
            _xlfn._xlws.FILTER($I$2:$I$917, ($B$2:$B$917=B439)*($C$2:$C$917=C439)),
            ""
        )
    )
)</f>
        <v>OK</v>
      </c>
      <c r="K439" s="150" t="s">
        <v>1547</v>
      </c>
    </row>
    <row r="440" spans="1:11">
      <c r="A440" s="152" t="str">
        <f>"AMLA_VR_" &amp; B440 &amp; "_" &amp; C440 &amp; "_" &amp; TEXT(COUNTIFS($B$2:B440, B440, $C$2:C440, C440), "00")</f>
        <v>AMLA_VR_AML.02.01_C0050_03</v>
      </c>
      <c r="B440" s="150" t="s">
        <v>156</v>
      </c>
      <c r="C440" s="150" t="s">
        <v>112</v>
      </c>
      <c r="D440" s="150" t="s">
        <v>1563</v>
      </c>
      <c r="E440" s="153" t="str" cm="1">
        <f t="array" aca="1" ref="E440" ca="1">IF(C440="", INDIRECT("'"&amp;B440&amp;"'!B3"), INDEX(INDIRECT("'"&amp;B440&amp;"'!5:5"), COLUMN(INDIRECT("'"&amp;B440&amp;"'!"&amp;D440))))</f>
        <v>Legal Entities – PEPs, Family Members or Close Associates as BOs</v>
      </c>
      <c r="F440" s="150" t="s">
        <v>1544</v>
      </c>
      <c r="G440" s="150" t="s">
        <v>1550</v>
      </c>
      <c r="H440" s="151" t="s">
        <v>1693</v>
      </c>
      <c r="I440" s="150" t="str" cm="1">
        <f t="array" aca="1" ref="I440" ca="1">IF(INDIRECT(B440&amp;"!"&amp;D440)&gt;'AML.02.01'!$D$11, $G440 &amp; ": " &amp; $H440, "OK")</f>
        <v>OK</v>
      </c>
      <c r="J440" s="150" t="str" cm="1">
        <f t="array" aca="1" ref="J440" ca="1">IF(
    _xlfn.TEXTJOIN(CHAR(10), TRUE,
        IF(
            _xlfn._xlws.FILTER($I$2:$I$917, ($B$2:$B$917=B440)*($C$2:$C$917=C440))&lt;&gt;"OK",
            _xlfn._xlws.FILTER($I$2:$I$917, ($B$2:$B$917=B440)*($C$2:$C$917=C440)),
            ""
        )
    )="",
    "OK",
    _xlfn.TEXTJOIN(CHAR(10), TRUE,
        IF(
            _xlfn._xlws.FILTER($I$2:$I$917, ($B$2:$B$917=B440)*($C$2:$C$917=C440))&lt;&gt;"OK",
            _xlfn._xlws.FILTER($I$2:$I$917, ($B$2:$B$917=B440)*($C$2:$C$917=C440)),
            ""
        )
    )
)</f>
        <v>OK</v>
      </c>
      <c r="K440" s="150" t="s">
        <v>1547</v>
      </c>
    </row>
    <row r="441" spans="1:11">
      <c r="A441" s="152" t="str">
        <f>"AMLA_VR_" &amp; B441 &amp; "_" &amp; C441 &amp; "_" &amp; TEXT(COUNTIFS($B$2:B441, B441, $C$2:C441, C441), "00")</f>
        <v>AMLA_VR_AML.02.01_C0110_03</v>
      </c>
      <c r="B441" s="150" t="s">
        <v>156</v>
      </c>
      <c r="C441" s="150" t="s">
        <v>118</v>
      </c>
      <c r="D441" s="150" t="s">
        <v>1573</v>
      </c>
      <c r="E441" s="153" t="str" cm="1">
        <f t="array" aca="1" ref="E441" ca="1">IF(C441="", INDIRECT("'"&amp;B441&amp;"'!B3"), INDEX(INDIRECT("'"&amp;B441&amp;"'!5:5"), COLUMN(INDIRECT("'"&amp;B441&amp;"'!"&amp;D441))))</f>
        <v>Legal Entities - Complex Structure</v>
      </c>
      <c r="F441" s="150" t="s">
        <v>1544</v>
      </c>
      <c r="G441" s="150" t="s">
        <v>1550</v>
      </c>
      <c r="H441" s="151" t="s">
        <v>1693</v>
      </c>
      <c r="I441" s="150" t="str" cm="1">
        <f t="array" aca="1" ref="I441" ca="1">IF(INDIRECT(B441&amp;"!"&amp;D441)&gt;'AML.02.01'!$D$11, $G441 &amp; ": " &amp; $H441, "OK")</f>
        <v>OK</v>
      </c>
      <c r="J441" s="150" t="str" cm="1">
        <f t="array" aca="1" ref="J441" ca="1">IF(
    _xlfn.TEXTJOIN(CHAR(10), TRUE,
        IF(
            _xlfn._xlws.FILTER($I$2:$I$917, ($B$2:$B$917=B441)*($C$2:$C$917=C441))&lt;&gt;"OK",
            _xlfn._xlws.FILTER($I$2:$I$917, ($B$2:$B$917=B441)*($C$2:$C$917=C441)),
            ""
        )
    )="",
    "OK",
    _xlfn.TEXTJOIN(CHAR(10), TRUE,
        IF(
            _xlfn._xlws.FILTER($I$2:$I$917, ($B$2:$B$917=B441)*($C$2:$C$917=C441))&lt;&gt;"OK",
            _xlfn._xlws.FILTER($I$2:$I$917, ($B$2:$B$917=B441)*($C$2:$C$917=C441)),
            ""
        )
    )
)</f>
        <v>OK</v>
      </c>
      <c r="K441" s="150" t="s">
        <v>1547</v>
      </c>
    </row>
    <row r="442" spans="1:11">
      <c r="A442" s="152" t="str">
        <f>"AMLA_VR_" &amp; B442 &amp; "_" &amp; C442 &amp; "_" &amp; TEXT(COUNTIFS($B$2:B442, B442, $C$2:C442, C442), "00")</f>
        <v>AMLA_VR_AML.02.01_C0130_01</v>
      </c>
      <c r="B442" s="150" t="s">
        <v>156</v>
      </c>
      <c r="C442" s="150" t="s">
        <v>120</v>
      </c>
      <c r="D442" s="150" t="s">
        <v>1577</v>
      </c>
      <c r="E442" s="153" t="str" cm="1">
        <f t="array" aca="1" ref="E442" ca="1">IF(C442="", INDIRECT("'"&amp;B442&amp;"'!B3"), INDEX(INDIRECT("'"&amp;B442&amp;"'!5:5"), COLUMN(INDIRECT("'"&amp;B442&amp;"'!"&amp;D442))))</f>
        <v>Legal entities with at least 1 Beneficial Owner resident in non-EEA countries</v>
      </c>
      <c r="F442" s="150" t="s">
        <v>1544</v>
      </c>
      <c r="G442" s="150" t="s">
        <v>1545</v>
      </c>
      <c r="H442" s="151" t="s">
        <v>1633</v>
      </c>
      <c r="I442" s="150" t="str">
        <f>IF('AML.02.01'!$N$11&lt;0, $G442 &amp; ": " &amp; $H442, "OK")</f>
        <v>OK</v>
      </c>
      <c r="J442" s="150" t="str" cm="1">
        <f t="array" aca="1" ref="J442" ca="1">IF(
    _xlfn.TEXTJOIN(CHAR(10), TRUE,
        IF(
            _xlfn._xlws.FILTER($I$2:$I$917, ($B$2:$B$917=B442)*($C$2:$C$917=C442))&lt;&gt;"OK",
            _xlfn._xlws.FILTER($I$2:$I$917, ($B$2:$B$917=B442)*($C$2:$C$917=C442)),
            ""
        )
    )="",
    "OK",
    _xlfn.TEXTJOIN(CHAR(10), TRUE,
        IF(
            _xlfn._xlws.FILTER($I$2:$I$917, ($B$2:$B$917=B442)*($C$2:$C$917=C442))&lt;&gt;"OK",
            _xlfn._xlws.FILTER($I$2:$I$917, ($B$2:$B$917=B442)*($C$2:$C$917=C442)),
            ""
        )
    )
)</f>
        <v>OK</v>
      </c>
      <c r="K442" s="150" t="s">
        <v>1547</v>
      </c>
    </row>
    <row r="443" spans="1:11">
      <c r="A443" s="152" t="str">
        <f>"AMLA_VR_" &amp; B443 &amp; "_" &amp; C443 &amp; "_" &amp; TEXT(COUNTIFS($B$2:B443, B443, $C$2:C443, C443), "00")</f>
        <v>AMLA_VR_AML.02.01_C0130_02</v>
      </c>
      <c r="B443" s="150" t="s">
        <v>156</v>
      </c>
      <c r="C443" s="150" t="s">
        <v>120</v>
      </c>
      <c r="D443" s="150" t="s">
        <v>1577</v>
      </c>
      <c r="E443" s="153" t="str" cm="1">
        <f t="array" aca="1" ref="E443" ca="1">IF(C443="", INDIRECT("'"&amp;B443&amp;"'!B3"), INDEX(INDIRECT("'"&amp;B443&amp;"'!5:5"), COLUMN(INDIRECT("'"&amp;B443&amp;"'!"&amp;D443))))</f>
        <v>Legal entities with at least 1 Beneficial Owner resident in non-EEA countries</v>
      </c>
      <c r="F443" s="150" t="s">
        <v>1548</v>
      </c>
      <c r="G443" s="150" t="s">
        <v>1545</v>
      </c>
      <c r="H443" s="151" t="s">
        <v>1549</v>
      </c>
      <c r="I443" s="150" t="str">
        <f>IF(TRIM(SUBSTITUTE('AML.02.01'!$N$11&amp;"",CHAR(160),""))="","OK",IF(OR(NOT(ISNUMBER('AML.02.01'!$N$11)),IFERROR(INT('AML.02.01'!$N$11)&lt;&gt;'AML.02.01'!$N$11,TRUE)),$G383&amp;": "&amp;$H443,"OK"))</f>
        <v>OK</v>
      </c>
      <c r="J443" s="150" t="str" cm="1">
        <f t="array" aca="1" ref="J443" ca="1">IF(
    _xlfn.TEXTJOIN(CHAR(10), TRUE,
        IF(
            _xlfn._xlws.FILTER($I$2:$I$917, ($B$2:$B$917=B443)*($C$2:$C$917=C443))&lt;&gt;"OK",
            _xlfn._xlws.FILTER($I$2:$I$917, ($B$2:$B$917=B443)*($C$2:$C$917=C443)),
            ""
        )
    )="",
    "OK",
    _xlfn.TEXTJOIN(CHAR(10), TRUE,
        IF(
            _xlfn._xlws.FILTER($I$2:$I$917, ($B$2:$B$917=B443)*($C$2:$C$917=C443))&lt;&gt;"OK",
            _xlfn._xlws.FILTER($I$2:$I$917, ($B$2:$B$917=B443)*($C$2:$C$917=C443)),
            ""
        )
    )
)</f>
        <v>OK</v>
      </c>
      <c r="K443" s="150" t="s">
        <v>1547</v>
      </c>
    </row>
    <row r="444" spans="1:11">
      <c r="A444" s="152" t="str">
        <f>"AMLA_VR_" &amp; B444 &amp; "_" &amp; C444 &amp; "_" &amp; TEXT(COUNTIFS($B$2:B444, B444, $C$2:C444, C444), "00")</f>
        <v>AMLA_VR_AML.02.01_C0130_03</v>
      </c>
      <c r="B444" s="150" t="s">
        <v>156</v>
      </c>
      <c r="C444" s="150" t="s">
        <v>120</v>
      </c>
      <c r="D444" s="150" t="s">
        <v>1577</v>
      </c>
      <c r="E444" s="153" t="str" cm="1">
        <f t="array" aca="1" ref="E444" ca="1">IF(C444="", INDIRECT("'"&amp;B444&amp;"'!B3"), INDEX(INDIRECT("'"&amp;B444&amp;"'!5:5"), COLUMN(INDIRECT("'"&amp;B444&amp;"'!"&amp;D444))))</f>
        <v>Legal entities with at least 1 Beneficial Owner resident in non-EEA countries</v>
      </c>
      <c r="F444" s="150" t="s">
        <v>1544</v>
      </c>
      <c r="G444" s="150" t="s">
        <v>1550</v>
      </c>
      <c r="H444" s="151" t="s">
        <v>1693</v>
      </c>
      <c r="I444" s="150" t="str" cm="1">
        <f t="array" aca="1" ref="I444" ca="1">IF(INDIRECT(B444&amp;"!"&amp;D444)&gt;'AML.02.01'!$D$11, $G444 &amp; ": " &amp; $H444, "OK")</f>
        <v>OK</v>
      </c>
      <c r="J444" s="150" t="str" cm="1">
        <f t="array" aca="1" ref="J444" ca="1">IF(
    _xlfn.TEXTJOIN(CHAR(10), TRUE,
        IF(
            _xlfn._xlws.FILTER($I$2:$I$917, ($B$2:$B$917=B444)*($C$2:$C$917=C444))&lt;&gt;"OK",
            _xlfn._xlws.FILTER($I$2:$I$917, ($B$2:$B$917=B444)*($C$2:$C$917=C444)),
            ""
        )
    )="",
    "OK",
    _xlfn.TEXTJOIN(CHAR(10), TRUE,
        IF(
            _xlfn._xlws.FILTER($I$2:$I$917, ($B$2:$B$917=B444)*($C$2:$C$917=C444))&lt;&gt;"OK",
            _xlfn._xlws.FILTER($I$2:$I$917, ($B$2:$B$917=B444)*($C$2:$C$917=C444)),
            ""
        )
    )
)</f>
        <v>OK</v>
      </c>
      <c r="K444" s="150" t="s">
        <v>1547</v>
      </c>
    </row>
    <row r="445" spans="1:11">
      <c r="A445" s="152" t="str">
        <f>"AMLA_VR_" &amp; B445 &amp; "_" &amp; C445 &amp; "_" &amp; TEXT(COUNTIFS($B$2:B445, B445, $C$2:C445, C445), "00")</f>
        <v>AMLA_VR_AML.02.01_C0040_03</v>
      </c>
      <c r="B445" s="150" t="s">
        <v>156</v>
      </c>
      <c r="C445" s="150" t="s">
        <v>111</v>
      </c>
      <c r="D445" s="150" t="s">
        <v>1562</v>
      </c>
      <c r="E445" s="153" t="str" cm="1">
        <f t="array" aca="1" ref="E445" ca="1">IF(C445="", INDIRECT("'"&amp;B445&amp;"'!B3"), INDEX(INDIRECT("'"&amp;B445&amp;"'!5:5"), COLUMN(INDIRECT("'"&amp;B445&amp;"'!"&amp;D445))))</f>
        <v>Natural Persons - PEPs, Family Members or Close Associates</v>
      </c>
      <c r="F445" s="150" t="s">
        <v>1544</v>
      </c>
      <c r="G445" s="150" t="s">
        <v>1550</v>
      </c>
      <c r="H445" s="151" t="s">
        <v>1694</v>
      </c>
      <c r="I445" s="150" t="str" cm="1">
        <f t="array" aca="1" ref="I445" ca="1">IF(INDIRECT(B445&amp;"!"&amp;D445)&gt;'AML.02.01'!$C$11, $G445 &amp; ": " &amp; $H445, "OK")</f>
        <v>OK</v>
      </c>
      <c r="J445" s="150" t="str" cm="1">
        <f t="array" aca="1" ref="J445" ca="1">IF(
    _xlfn.TEXTJOIN(CHAR(10), TRUE,
        IF(
            _xlfn._xlws.FILTER($I$2:$I$917, ($B$2:$B$917=B445)*($C$2:$C$917=C445))&lt;&gt;"OK",
            _xlfn._xlws.FILTER($I$2:$I$917, ($B$2:$B$917=B445)*($C$2:$C$917=C445)),
            ""
        )
    )="",
    "OK",
    _xlfn.TEXTJOIN(CHAR(10), TRUE,
        IF(
            _xlfn._xlws.FILTER($I$2:$I$917, ($B$2:$B$917=B445)*($C$2:$C$917=C445))&lt;&gt;"OK",
            _xlfn._xlws.FILTER($I$2:$I$917, ($B$2:$B$917=B445)*($C$2:$C$917=C445)),
            ""
        )
    )
)</f>
        <v>OK</v>
      </c>
      <c r="K445" s="150" t="s">
        <v>1547</v>
      </c>
    </row>
    <row r="446" spans="1:11">
      <c r="A446" s="152" t="str">
        <f>"AMLA_VR_" &amp; B446 &amp; "_" &amp; C446 &amp; "_" &amp; TEXT(COUNTIFS($B$2:B446, B446, $C$2:C446, C446), "00")</f>
        <v>AMLA_VR_AML.02.01_C0080_03</v>
      </c>
      <c r="B446" s="150" t="s">
        <v>156</v>
      </c>
      <c r="C446" s="150" t="s">
        <v>115</v>
      </c>
      <c r="D446" s="150" t="s">
        <v>1569</v>
      </c>
      <c r="E446" s="153" t="str" cm="1">
        <f t="array" aca="1" ref="E446" ca="1">IF(C446="", INDIRECT("'"&amp;B446&amp;"'!B3"), INDEX(INDIRECT("'"&amp;B446&amp;"'!5:5"), COLUMN(INDIRECT("'"&amp;B446&amp;"'!"&amp;D446))))</f>
        <v>New Customers - Remote Onboarding</v>
      </c>
      <c r="F446" s="150" t="s">
        <v>1544</v>
      </c>
      <c r="G446" s="150" t="s">
        <v>1550</v>
      </c>
      <c r="H446" s="151" t="s">
        <v>1695</v>
      </c>
      <c r="I446" s="150" t="str" cm="1">
        <f t="array" aca="1" ref="I446" ca="1">IF(INDIRECT(B446&amp;"!"&amp;D446)&gt;'AML.02.01'!$H$11, $G446 &amp; ": " &amp; $H446, "OK")</f>
        <v>OK</v>
      </c>
      <c r="J446" s="150" t="str" cm="1">
        <f t="array" aca="1" ref="J446" ca="1">IF(
    _xlfn.TEXTJOIN(CHAR(10), TRUE,
        IF(
            _xlfn._xlws.FILTER($I$2:$I$917, ($B$2:$B$917=B446)*($C$2:$C$917=C446))&lt;&gt;"OK",
            _xlfn._xlws.FILTER($I$2:$I$917, ($B$2:$B$917=B446)*($C$2:$C$917=C446)),
            ""
        )
    )="",
    "OK",
    _xlfn.TEXTJOIN(CHAR(10), TRUE,
        IF(
            _xlfn._xlws.FILTER($I$2:$I$917, ($B$2:$B$917=B446)*($C$2:$C$917=C446))&lt;&gt;"OK",
            _xlfn._xlws.FILTER($I$2:$I$917, ($B$2:$B$917=B446)*($C$2:$C$917=C446)),
            ""
        )
    )
)</f>
        <v>OK</v>
      </c>
      <c r="K446" s="150" t="s">
        <v>1547</v>
      </c>
    </row>
    <row r="447" spans="1:11">
      <c r="A447" s="152" t="str">
        <f>"AMLA_VR_" &amp; B447 &amp; "_" &amp; C447 &amp; "_" &amp; TEXT(COUNTIFS($B$2:B447, B447, $C$2:C447, C447), "00")</f>
        <v>AMLA_VR_AML.02.01_C0090_03</v>
      </c>
      <c r="B447" s="150" t="s">
        <v>156</v>
      </c>
      <c r="C447" s="150" t="s">
        <v>116</v>
      </c>
      <c r="D447" s="150" t="s">
        <v>1552</v>
      </c>
      <c r="E447" s="153" t="str" cm="1">
        <f t="array" aca="1" ref="E447" ca="1">IF(C447="", INDIRECT("'"&amp;B447&amp;"'!B3"), INDEX(INDIRECT("'"&amp;B447&amp;"'!5:5"), COLUMN(INDIRECT("'"&amp;B447&amp;"'!"&amp;D447))))</f>
        <v>New Customers - Third Party Onboarding</v>
      </c>
      <c r="F447" s="150" t="s">
        <v>1544</v>
      </c>
      <c r="G447" s="150" t="s">
        <v>1550</v>
      </c>
      <c r="H447" s="151" t="s">
        <v>1695</v>
      </c>
      <c r="I447" s="150" t="str" cm="1">
        <f t="array" aca="1" ref="I447" ca="1">IF(INDIRECT(B447&amp;"!"&amp;D447)&gt;'AML.02.01'!$H$11, $G447 &amp; ": " &amp; $H447, "OK")</f>
        <v>OK</v>
      </c>
      <c r="J447" s="150" t="str" cm="1">
        <f t="array" aca="1" ref="J447" ca="1">IF(
    _xlfn.TEXTJOIN(CHAR(10), TRUE,
        IF(
            _xlfn._xlws.FILTER($I$2:$I$917, ($B$2:$B$917=B447)*($C$2:$C$917=C447))&lt;&gt;"OK",
            _xlfn._xlws.FILTER($I$2:$I$917, ($B$2:$B$917=B447)*($C$2:$C$917=C447)),
            ""
        )
    )="",
    "OK",
    _xlfn.TEXTJOIN(CHAR(10), TRUE,
        IF(
            _xlfn._xlws.FILTER($I$2:$I$917, ($B$2:$B$917=B447)*($C$2:$C$917=C447))&lt;&gt;"OK",
            _xlfn._xlws.FILTER($I$2:$I$917, ($B$2:$B$917=B447)*($C$2:$C$917=C447)),
            ""
        )
    )
)</f>
        <v>OK</v>
      </c>
      <c r="K447" s="150" t="s">
        <v>1547</v>
      </c>
    </row>
    <row r="448" spans="1:11">
      <c r="A448" s="152" t="str">
        <f>"AMLA_VR_" &amp; B448 &amp; "_" &amp; C448 &amp; "_" &amp; TEXT(COUNTIFS($B$2:B448, B448, $C$2:C448, C448), "00")</f>
        <v>AMLA_VR_AML.02.01_C0100_03</v>
      </c>
      <c r="B448" s="150" t="s">
        <v>156</v>
      </c>
      <c r="C448" s="150" t="s">
        <v>117</v>
      </c>
      <c r="D448" s="150" t="s">
        <v>1571</v>
      </c>
      <c r="E448" s="153" t="str" cm="1">
        <f t="array" aca="1" ref="E448" ca="1">IF(C448="", INDIRECT("'"&amp;B448&amp;"'!B3"), INDEX(INDIRECT("'"&amp;B448&amp;"'!5:5"), COLUMN(INDIRECT("'"&amp;B448&amp;"'!"&amp;D448))))</f>
        <v>New Customers - Third Party Onboarding (Non-supervised)</v>
      </c>
      <c r="F448" s="150" t="s">
        <v>1544</v>
      </c>
      <c r="G448" s="150" t="s">
        <v>1550</v>
      </c>
      <c r="H448" s="151" t="s">
        <v>1695</v>
      </c>
      <c r="I448" s="150" t="str" cm="1">
        <f t="array" aca="1" ref="I448" ca="1">IF(INDIRECT(B448&amp;"!"&amp;D448)&gt;'AML.02.01'!$H$11, $G448 &amp; ": " &amp; $H448, "OK")</f>
        <v>OK</v>
      </c>
      <c r="J448" s="150" t="str" cm="1">
        <f t="array" aca="1" ref="J448" ca="1">IF(
    _xlfn.TEXTJOIN(CHAR(10), TRUE,
        IF(
            _xlfn._xlws.FILTER($I$2:$I$917, ($B$2:$B$917=B448)*($C$2:$C$917=C448))&lt;&gt;"OK",
            _xlfn._xlws.FILTER($I$2:$I$917, ($B$2:$B$917=B448)*($C$2:$C$917=C448)),
            ""
        )
    )="",
    "OK",
    _xlfn.TEXTJOIN(CHAR(10), TRUE,
        IF(
            _xlfn._xlws.FILTER($I$2:$I$917, ($B$2:$B$917=B448)*($C$2:$C$917=C448))&lt;&gt;"OK",
            _xlfn._xlws.FILTER($I$2:$I$917, ($B$2:$B$917=B448)*($C$2:$C$917=C448)),
            ""
        )
    )
)</f>
        <v>OK</v>
      </c>
      <c r="K448" s="150" t="s">
        <v>1547</v>
      </c>
    </row>
    <row r="449" spans="1:11">
      <c r="A449" s="152" t="str">
        <f>"AMLA_VR_" &amp; B449 &amp; "_" &amp; C449 &amp; "_" &amp; TEXT(COUNTIFS($B$2:B449, B449, $C$2:C449, C449), "00")</f>
        <v>AMLA_VR_AML.07.05_C0020_02</v>
      </c>
      <c r="B449" s="150" t="s">
        <v>422</v>
      </c>
      <c r="C449" s="150" t="s">
        <v>109</v>
      </c>
      <c r="D449" s="150" t="s">
        <v>1543</v>
      </c>
      <c r="E449" s="153" t="str" cm="1">
        <f t="array" aca="1" ref="E449" ca="1">IF(C449="", INDIRECT("'"&amp;B449&amp;"'!B3"), INDEX(INDIRECT("'"&amp;B449&amp;"'!5:5"), COLUMN(INDIRECT("'"&amp;B449&amp;"'!"&amp;D449))))</f>
        <v>Transaction / Activity Monitoring System Type</v>
      </c>
      <c r="F449" s="150" t="s">
        <v>1544</v>
      </c>
      <c r="G449" s="150" t="s">
        <v>1550</v>
      </c>
      <c r="H449" s="151" t="str">
        <f>"Inconsistent with C0010. Please leave "&amp;C449&amp;" empty if there is no monitoring system in place."</f>
        <v>Inconsistent with C0010. Please leave C0020 empty if there is no monitoring system in place.</v>
      </c>
      <c r="I449" s="150" t="str" cm="1">
        <f t="array" aca="1" ref="I449" ca="1">IF(AND('AML.07.05'!$B$11="No",INDIRECT("AML.07.05!"&amp;D449)&lt;&gt;""), $G449 &amp; ": " &amp; $H449, "OK")</f>
        <v>OK</v>
      </c>
      <c r="J449" s="150" t="str" cm="1">
        <f t="array" aca="1" ref="J449" ca="1">IF(
    _xlfn.TEXTJOIN(CHAR(10), TRUE,
        IF(
            _xlfn._xlws.FILTER($I$2:$I$917, ($B$2:$B$917=B449)*($C$2:$C$917=C449))&lt;&gt;"OK",
            _xlfn._xlws.FILTER($I$2:$I$917, ($B$2:$B$917=B449)*($C$2:$C$917=C449)),
            ""
        )
    )="",
    "OK",
    _xlfn.TEXTJOIN(CHAR(10), TRUE,
        IF(
            _xlfn._xlws.FILTER($I$2:$I$917, ($B$2:$B$917=B449)*($C$2:$C$917=C449))&lt;&gt;"OK",
            _xlfn._xlws.FILTER($I$2:$I$917, ($B$2:$B$917=B449)*($C$2:$C$917=C449)),
            ""
        )
    )
)</f>
        <v>OK</v>
      </c>
      <c r="K449" s="150" t="s">
        <v>1547</v>
      </c>
    </row>
    <row r="450" spans="1:11">
      <c r="A450" s="152" t="str">
        <f>"AMLA_VR_" &amp; B450 &amp; "_" &amp; C450 &amp; "_" &amp; TEXT(COUNTIFS($B$2:B450, B450, $C$2:C450, C450), "00")</f>
        <v>AMLA_VR_AML.07.05_C0030_03</v>
      </c>
      <c r="B450" s="150" t="s">
        <v>422</v>
      </c>
      <c r="C450" s="150" t="s">
        <v>110</v>
      </c>
      <c r="D450" s="150" t="s">
        <v>1560</v>
      </c>
      <c r="E450" s="153" t="str" cm="1">
        <f t="array" aca="1" ref="E450" ca="1">IF(C450="", INDIRECT("'"&amp;B450&amp;"'!B3"), INDEX(INDIRECT("'"&amp;B450&amp;"'!5:5"), COLUMN(INDIRECT("'"&amp;B450&amp;"'!"&amp;D450))))</f>
        <v>If manual system: Average Alert Analysis Time (Days)</v>
      </c>
      <c r="F450" s="150" t="s">
        <v>1544</v>
      </c>
      <c r="G450" s="150" t="s">
        <v>1550</v>
      </c>
      <c r="H450" s="151" t="str">
        <f>"Inconsistent with C0010. Please leave "&amp;C450&amp;" empty if there is no monitoring system in place."</f>
        <v>Inconsistent with C0010. Please leave C0030 empty if there is no monitoring system in place.</v>
      </c>
      <c r="I450" s="150" t="str" cm="1">
        <f t="array" aca="1" ref="I450" ca="1">IF(AND('AML.07.05'!$B$11="No",INDIRECT("AML.07.05!"&amp;D450)&lt;&gt;""), $G450 &amp; ": " &amp; $H450, "OK")</f>
        <v>OK</v>
      </c>
      <c r="J450" s="150" t="str" cm="1">
        <f t="array" aca="1" ref="J450" ca="1">IF(
    _xlfn.TEXTJOIN(CHAR(10), TRUE,
        IF(
            _xlfn._xlws.FILTER($I$2:$I$917, ($B$2:$B$917=B450)*($C$2:$C$917=C450))&lt;&gt;"OK",
            _xlfn._xlws.FILTER($I$2:$I$917, ($B$2:$B$917=B450)*($C$2:$C$917=C450)),
            ""
        )
    )="",
    "OK",
    _xlfn.TEXTJOIN(CHAR(10), TRUE,
        IF(
            _xlfn._xlws.FILTER($I$2:$I$917, ($B$2:$B$917=B450)*($C$2:$C$917=C450))&lt;&gt;"OK",
            _xlfn._xlws.FILTER($I$2:$I$917, ($B$2:$B$917=B450)*($C$2:$C$917=C450)),
            ""
        )
    )
)</f>
        <v>OK</v>
      </c>
      <c r="K450" s="150" t="s">
        <v>1547</v>
      </c>
    </row>
    <row r="451" spans="1:11">
      <c r="A451" s="152" t="str">
        <f>"AMLA_VR_" &amp; B451 &amp; "_" &amp; C451 &amp; "_" &amp; TEXT(COUNTIFS($B$2:B451, B451, $C$2:C451, C451), "00")</f>
        <v>AMLA_VR_AML.07.05_C0030_04</v>
      </c>
      <c r="B451" s="150" t="s">
        <v>422</v>
      </c>
      <c r="C451" s="150" t="s">
        <v>110</v>
      </c>
      <c r="D451" s="150" t="s">
        <v>1560</v>
      </c>
      <c r="E451" s="153" t="str" cm="1">
        <f t="array" aca="1" ref="E451" ca="1">IF(C451="", INDIRECT("'"&amp;B451&amp;"'!B3"), INDEX(INDIRECT("'"&amp;B451&amp;"'!5:5"), COLUMN(INDIRECT("'"&amp;B451&amp;"'!"&amp;D451))))</f>
        <v>If manual system: Average Alert Analysis Time (Days)</v>
      </c>
      <c r="F451" s="150" t="s">
        <v>1544</v>
      </c>
      <c r="G451" s="150" t="s">
        <v>1550</v>
      </c>
      <c r="H451" s="151" t="str">
        <f>"Inconsistent with C0020. Please leave "&amp;C451&amp;" empty if there is no fully manual monitoring system in place."</f>
        <v>Inconsistent with C0020. Please leave C0030 empty if there is no fully manual monitoring system in place.</v>
      </c>
      <c r="I451" s="150" t="str" cm="1">
        <f t="array" aca="1" ref="I451" ca="1">IF(AND('AML.07.05'!$C$11="At least partially automated",INDIRECT("AML.07.05!"&amp;D451)&lt;&gt;""), $G451 &amp; ": " &amp; $H451, "OK")</f>
        <v>OK</v>
      </c>
      <c r="J451" s="150" t="str" cm="1">
        <f t="array" aca="1" ref="J451" ca="1">IF(
    _xlfn.TEXTJOIN(CHAR(10), TRUE,
        IF(
            _xlfn._xlws.FILTER($I$2:$I$917, ($B$2:$B$917=B451)*($C$2:$C$917=C451))&lt;&gt;"OK",
            _xlfn._xlws.FILTER($I$2:$I$917, ($B$2:$B$917=B451)*($C$2:$C$917=C451)),
            ""
        )
    )="",
    "OK",
    _xlfn.TEXTJOIN(CHAR(10), TRUE,
        IF(
            _xlfn._xlws.FILTER($I$2:$I$917, ($B$2:$B$917=B451)*($C$2:$C$917=C451))&lt;&gt;"OK",
            _xlfn._xlws.FILTER($I$2:$I$917, ($B$2:$B$917=B451)*($C$2:$C$917=C451)),
            ""
        )
    )
)</f>
        <v>OK</v>
      </c>
      <c r="K451" s="150" t="s">
        <v>1547</v>
      </c>
    </row>
    <row r="452" spans="1:11">
      <c r="A452" s="152" t="str">
        <f>"AMLA_VR_" &amp; B452 &amp; "_" &amp; C452 &amp; "_" &amp; TEXT(COUNTIFS($B$2:B452, B452, $C$2:C452, C452), "00")</f>
        <v>AMLA_VR_AML.07.05_C0040_02</v>
      </c>
      <c r="B452" s="150" t="s">
        <v>422</v>
      </c>
      <c r="C452" s="150" t="s">
        <v>111</v>
      </c>
      <c r="D452" s="150" t="s">
        <v>1562</v>
      </c>
      <c r="E452" s="153" t="str" cm="1">
        <f t="array" aca="1" ref="E452" ca="1">IF(C452="", INDIRECT("'"&amp;B452&amp;"'!B3"), INDEX(INDIRECT("'"&amp;B452&amp;"'!5:5"), COLUMN(INDIRECT("'"&amp;B452&amp;"'!"&amp;D452))))</f>
        <v>Automated Monitoring System - Alerts on Inconsistencies with Expected Number of Transactions</v>
      </c>
      <c r="F452" s="150" t="s">
        <v>1544</v>
      </c>
      <c r="G452" s="150" t="s">
        <v>1550</v>
      </c>
      <c r="H452" s="151" t="str">
        <f>"Inconsistent with C0010. Please leave "&amp;C452&amp;" empty if there is no monitoring system in place."</f>
        <v>Inconsistent with C0010. Please leave C0040 empty if there is no monitoring system in place.</v>
      </c>
      <c r="I452" s="150" t="str" cm="1">
        <f t="array" aca="1" ref="I452" ca="1">IF(AND('AML.07.05'!$B$11="No",INDIRECT("AML.07.05!"&amp;D452)&lt;&gt;""), $G452 &amp; ": " &amp; $H452, "OK")</f>
        <v>OK</v>
      </c>
      <c r="J452" s="150" t="str" cm="1">
        <f t="array" aca="1" ref="J452" ca="1">IF(
    _xlfn.TEXTJOIN(CHAR(10), TRUE,
        IF(
            _xlfn._xlws.FILTER($I$2:$I$917, ($B$2:$B$917=B452)*($C$2:$C$917=C452))&lt;&gt;"OK",
            _xlfn._xlws.FILTER($I$2:$I$917, ($B$2:$B$917=B452)*($C$2:$C$917=C452)),
            ""
        )
    )="",
    "OK",
    _xlfn.TEXTJOIN(CHAR(10), TRUE,
        IF(
            _xlfn._xlws.FILTER($I$2:$I$917, ($B$2:$B$917=B452)*($C$2:$C$917=C452))&lt;&gt;"OK",
            _xlfn._xlws.FILTER($I$2:$I$917, ($B$2:$B$917=B452)*($C$2:$C$917=C452)),
            ""
        )
    )
)</f>
        <v>OK</v>
      </c>
      <c r="K452" s="150" t="s">
        <v>1547</v>
      </c>
    </row>
    <row r="453" spans="1:11">
      <c r="A453" s="152" t="str">
        <f>"AMLA_VR_" &amp; B453 &amp; "_" &amp; C453 &amp; "_" &amp; TEXT(COUNTIFS($B$2:B453, B453, $C$2:C453, C453), "00")</f>
        <v>AMLA_VR_AML.07.05_C0040_03</v>
      </c>
      <c r="B453" s="150" t="s">
        <v>422</v>
      </c>
      <c r="C453" s="150" t="s">
        <v>111</v>
      </c>
      <c r="D453" s="150" t="s">
        <v>1562</v>
      </c>
      <c r="E453" s="153" t="str" cm="1">
        <f t="array" aca="1" ref="E453" ca="1">IF(C453="", INDIRECT("'"&amp;B453&amp;"'!B3"), INDEX(INDIRECT("'"&amp;B453&amp;"'!5:5"), COLUMN(INDIRECT("'"&amp;B453&amp;"'!"&amp;D453))))</f>
        <v>Automated Monitoring System - Alerts on Inconsistencies with Expected Number of Transactions</v>
      </c>
      <c r="F453" s="150" t="s">
        <v>1544</v>
      </c>
      <c r="G453" s="150" t="s">
        <v>1550</v>
      </c>
      <c r="H453" s="151" t="str">
        <f>"Inconsistent with C0020. Please leave "&amp;C453&amp;" empty if there is no (at least partially) automated monitoring system in place."</f>
        <v>Inconsistent with C0020. Please leave C0040 empty if there is no (at least partially) automated monitoring system in place.</v>
      </c>
      <c r="I453" s="150" t="str" cm="1">
        <f t="array" aca="1" ref="I453" ca="1">IF(AND('AML.07.05'!$C$11="Not automated",INDIRECT("AML.07.05!"&amp;D453)&lt;&gt;""), $G453 &amp; ": " &amp; $H453, "OK")</f>
        <v>OK</v>
      </c>
      <c r="J453" s="150" t="str" cm="1">
        <f t="array" aca="1" ref="J453" ca="1">IF(
    _xlfn.TEXTJOIN(CHAR(10), TRUE,
        IF(
            _xlfn._xlws.FILTER($I$2:$I$917, ($B$2:$B$917=B453)*($C$2:$C$917=C453))&lt;&gt;"OK",
            _xlfn._xlws.FILTER($I$2:$I$917, ($B$2:$B$917=B453)*($C$2:$C$917=C453)),
            ""
        )
    )="",
    "OK",
    _xlfn.TEXTJOIN(CHAR(10), TRUE,
        IF(
            _xlfn._xlws.FILTER($I$2:$I$917, ($B$2:$B$917=B453)*($C$2:$C$917=C453))&lt;&gt;"OK",
            _xlfn._xlws.FILTER($I$2:$I$917, ($B$2:$B$917=B453)*($C$2:$C$917=C453)),
            ""
        )
    )
)</f>
        <v>OK</v>
      </c>
      <c r="K453" s="150" t="s">
        <v>1547</v>
      </c>
    </row>
    <row r="454" spans="1:11">
      <c r="A454" s="152" t="str">
        <f>"AMLA_VR_" &amp; B454 &amp; "_" &amp; C454 &amp; "_" &amp; TEXT(COUNTIFS($B$2:B454, B454, $C$2:C454, C454), "00")</f>
        <v>AMLA_VR_AML.02.01_C0120_01</v>
      </c>
      <c r="B454" s="150" t="s">
        <v>156</v>
      </c>
      <c r="C454" s="150" t="s">
        <v>119</v>
      </c>
      <c r="D454" s="150" t="s">
        <v>1575</v>
      </c>
      <c r="E454" s="153" t="str" cm="1">
        <f t="array" aca="1" ref="E454" ca="1">IF(C454="", INDIRECT("'"&amp;B454&amp;"'!B3"), INDEX(INDIRECT("'"&amp;B454&amp;"'!5:5"), COLUMN(INDIRECT("'"&amp;B454&amp;"'!"&amp;D454))))</f>
        <v>Customers with high-risk activities</v>
      </c>
      <c r="F454" s="150" t="s">
        <v>1544</v>
      </c>
      <c r="G454" s="150" t="s">
        <v>1545</v>
      </c>
      <c r="H454" s="151" t="s">
        <v>1647</v>
      </c>
      <c r="I454" s="150" t="str">
        <f>IF('AML.02.01'!$M$11&lt;0, $G454 &amp; ": " &amp; $H454, "OK")</f>
        <v>OK</v>
      </c>
      <c r="J454" s="150" t="str" cm="1">
        <f t="array" ref="J454">IF(
    _xlfn.TEXTJOIN(CHAR(10), TRUE,
        IF(
            _xlfn._xlws.FILTER($I$2:$I$917, ($B$2:$B$917=B454)*($C$2:$C$917=C454))&lt;&gt;"OK",
            _xlfn._xlws.FILTER($I$2:$I$917, ($B$2:$B$917=B454)*($C$2:$C$917=C454)),
            ""
        )
    )="",
    "OK",
    _xlfn.TEXTJOIN(CHAR(10), TRUE,
        IF(
            _xlfn._xlws.FILTER($I$2:$I$917, ($B$2:$B$917=B454)*($C$2:$C$917=C454))&lt;&gt;"OK",
            _xlfn._xlws.FILTER($I$2:$I$917, ($B$2:$B$917=B454)*($C$2:$C$917=C454)),
            ""
        )
    )
)</f>
        <v>OK</v>
      </c>
      <c r="K454" s="150" t="s">
        <v>1547</v>
      </c>
    </row>
    <row r="455" spans="1:11">
      <c r="A455" s="152" t="str">
        <f>"AMLA_VR_" &amp; B455 &amp; "_" &amp; C455 &amp; "_" &amp; TEXT(COUNTIFS($B$2:B455, B455, $C$2:C455, C455), "00")</f>
        <v>AMLA_VR_AML.02.01_C0120_02</v>
      </c>
      <c r="B455" s="150" t="s">
        <v>156</v>
      </c>
      <c r="C455" s="150" t="s">
        <v>119</v>
      </c>
      <c r="D455" s="150" t="s">
        <v>1575</v>
      </c>
      <c r="E455" s="153" t="str" cm="1">
        <f t="array" aca="1" ref="E455" ca="1">IF(C455="", INDIRECT("'"&amp;B455&amp;"'!B3"), INDEX(INDIRECT("'"&amp;B455&amp;"'!5:5"), COLUMN(INDIRECT("'"&amp;B455&amp;"'!"&amp;D455))))</f>
        <v>Customers with high-risk activities</v>
      </c>
      <c r="F455" s="150" t="s">
        <v>1548</v>
      </c>
      <c r="G455" s="150" t="s">
        <v>1545</v>
      </c>
      <c r="H455" s="151" t="s">
        <v>1549</v>
      </c>
      <c r="I455" s="150" t="str">
        <f>IF(TRIM(SUBSTITUTE('AML.02.01'!$M$11&amp;"",CHAR(160),""))="","OK",IF(OR(NOT(ISNUMBER('AML.02.01'!$M$11)),IFERROR(INT('AML.02.01'!$M$11)&lt;&gt;'AML.02.01'!$M$11,TRUE)),$G455&amp;": "&amp;$H455,"OK"))</f>
        <v>OK</v>
      </c>
      <c r="J455" s="150" t="str" cm="1">
        <f t="array" ref="J455">IF(
    _xlfn.TEXTJOIN(CHAR(10), TRUE,
        IF(
            _xlfn._xlws.FILTER($I$2:$I$917, ($B$2:$B$917=B455)*($C$2:$C$917=C455))&lt;&gt;"OK",
            _xlfn._xlws.FILTER($I$2:$I$917, ($B$2:$B$917=B455)*($C$2:$C$917=C455)),
            ""
        )
    )="",
    "OK",
    _xlfn.TEXTJOIN(CHAR(10), TRUE,
        IF(
            _xlfn._xlws.FILTER($I$2:$I$917, ($B$2:$B$917=B455)*($C$2:$C$917=C455))&lt;&gt;"OK",
            _xlfn._xlws.FILTER($I$2:$I$917, ($B$2:$B$917=B455)*($C$2:$C$917=C455)),
            ""
        )
    )
)</f>
        <v>OK</v>
      </c>
      <c r="K455" s="150" t="s">
        <v>1547</v>
      </c>
    </row>
    <row r="456" spans="1:11">
      <c r="A456" s="152" t="str">
        <f>"AMLA_VR_" &amp; B456 &amp; "_" &amp; C456 &amp; "_" &amp; TEXT(COUNTIFS($B$2:B456, B456, $C$2:C456, C456), "00")</f>
        <v>AMLA_VR_AML.03.01_C0020_01</v>
      </c>
      <c r="B456" s="150" t="s">
        <v>183</v>
      </c>
      <c r="C456" s="150" t="s">
        <v>109</v>
      </c>
      <c r="D456" s="150" t="s">
        <v>1543</v>
      </c>
      <c r="E456" s="153" t="str" cm="1">
        <f t="array" aca="1" ref="E456" ca="1">IF(C456="", INDIRECT("'"&amp;B456&amp;"'!B3"), INDEX(INDIRECT("'"&amp;B456&amp;"'!5:5"), COLUMN(INDIRECT("'"&amp;B456&amp;"'!"&amp;D456))))</f>
        <v>Incoming Transactions - Value</v>
      </c>
      <c r="F456" s="150" t="s">
        <v>1544</v>
      </c>
      <c r="G456" s="150" t="s">
        <v>1545</v>
      </c>
      <c r="H456" s="151" t="s">
        <v>1546</v>
      </c>
      <c r="I456" s="150" t="str">
        <f>IF('AML.03.01'!$C$11&lt;0, $G456 &amp; ": " &amp; $H456, "OK")</f>
        <v>OK</v>
      </c>
      <c r="J456" s="150" t="str" cm="1">
        <f t="array" ref="J456">IF(
    _xlfn.TEXTJOIN(CHAR(10), TRUE,
        IF(
            _xlfn._xlws.FILTER($I$2:$I$917, ($B$2:$B$917=B456)*($C$2:$C$917=C456))&lt;&gt;"OK",
            _xlfn._xlws.FILTER($I$2:$I$917, ($B$2:$B$917=B456)*($C$2:$C$917=C456)),
            ""
        )
    )="",
    "OK",
    _xlfn.TEXTJOIN(CHAR(10), TRUE,
        IF(
            _xlfn._xlws.FILTER($I$2:$I$917, ($B$2:$B$917=B456)*($C$2:$C$917=C456))&lt;&gt;"OK",
            _xlfn._xlws.FILTER($I$2:$I$917, ($B$2:$B$917=B456)*($C$2:$C$917=C456)),
            ""
        )
    )
)</f>
        <v>OK</v>
      </c>
      <c r="K456" s="150" t="s">
        <v>1547</v>
      </c>
    </row>
    <row r="457" spans="1:11">
      <c r="A457" s="152" t="str">
        <f>"AMLA_VR_" &amp; B457 &amp; "_" &amp; C457 &amp; "_" &amp; TEXT(COUNTIFS($B$2:B457, B457, $C$2:C457, C457), "00")</f>
        <v>AMLA_VR_AML.03.01_C0020_02</v>
      </c>
      <c r="B457" s="150" t="s">
        <v>183</v>
      </c>
      <c r="C457" s="150" t="s">
        <v>109</v>
      </c>
      <c r="D457" s="150" t="s">
        <v>1543</v>
      </c>
      <c r="E457" s="153" t="str" cm="1">
        <f t="array" aca="1" ref="E457" ca="1">IF(C457="", INDIRECT("'"&amp;B457&amp;"'!B3"), INDEX(INDIRECT("'"&amp;B457&amp;"'!5:5"), COLUMN(INDIRECT("'"&amp;B457&amp;"'!"&amp;D457))))</f>
        <v>Incoming Transactions - Value</v>
      </c>
      <c r="F457" s="150" t="s">
        <v>1548</v>
      </c>
      <c r="G457" s="150" t="s">
        <v>1545</v>
      </c>
      <c r="H457" s="151" t="s">
        <v>1630</v>
      </c>
      <c r="I457" s="150" t="str">
        <f>IF(TRIM(SUBSTITUTE('AML.03.01'!$C$11&amp;"",CHAR(160),""))="","OK",IF(NOT(ISNUMBER('AML.03.01'!$C$11)),$G457&amp;": "&amp;$H457,"OK"))</f>
        <v>OK</v>
      </c>
      <c r="J457" s="150" t="str" cm="1">
        <f t="array" ref="J457">IF(
    _xlfn.TEXTJOIN(CHAR(10), TRUE,
        IF(
            _xlfn._xlws.FILTER($I$2:$I$917, ($B$2:$B$917=B457)*($C$2:$C$917=C457))&lt;&gt;"OK",
            _xlfn._xlws.FILTER($I$2:$I$917, ($B$2:$B$917=B457)*($C$2:$C$917=C457)),
            ""
        )
    )="",
    "OK",
    _xlfn.TEXTJOIN(CHAR(10), TRUE,
        IF(
            _xlfn._xlws.FILTER($I$2:$I$917, ($B$2:$B$917=B457)*($C$2:$C$917=C457))&lt;&gt;"OK",
            _xlfn._xlws.FILTER($I$2:$I$917, ($B$2:$B$917=B457)*($C$2:$C$917=C457)),
            ""
        )
    )
)</f>
        <v>OK</v>
      </c>
      <c r="K457" s="150" t="s">
        <v>1547</v>
      </c>
    </row>
    <row r="458" spans="1:11">
      <c r="A458" s="152" t="str">
        <f>"AMLA_VR_" &amp; B458 &amp; "_" &amp; C458 &amp; "_" &amp; TEXT(COUNTIFS($B$2:B458, B458, $C$2:C458, C458), "00")</f>
        <v>AMLA_VR_AML.03.01_C0030_01</v>
      </c>
      <c r="B458" s="150" t="s">
        <v>183</v>
      </c>
      <c r="C458" s="150" t="s">
        <v>110</v>
      </c>
      <c r="D458" s="150" t="s">
        <v>1560</v>
      </c>
      <c r="E458" s="153" t="str" cm="1">
        <f t="array" aca="1" ref="E458" ca="1">IF(C458="", INDIRECT("'"&amp;B458&amp;"'!B3"), INDEX(INDIRECT("'"&amp;B458&amp;"'!5:5"), COLUMN(INDIRECT("'"&amp;B458&amp;"'!"&amp;D458))))</f>
        <v>Incoming Transactions - Number</v>
      </c>
      <c r="F458" s="150" t="s">
        <v>1544</v>
      </c>
      <c r="G458" s="150" t="s">
        <v>1545</v>
      </c>
      <c r="H458" s="151" t="s">
        <v>1616</v>
      </c>
      <c r="I458" s="150" t="str">
        <f>IF('AML.03.01'!$D$11&lt;0, $G458 &amp; ": " &amp; $H458, "OK")</f>
        <v>OK</v>
      </c>
      <c r="J458" s="150" t="str" cm="1">
        <f t="array" ref="J458">IF(
    _xlfn.TEXTJOIN(CHAR(10), TRUE,
        IF(
            _xlfn._xlws.FILTER($I$2:$I$917, ($B$2:$B$917=B458)*($C$2:$C$917=C458))&lt;&gt;"OK",
            _xlfn._xlws.FILTER($I$2:$I$917, ($B$2:$B$917=B458)*($C$2:$C$917=C458)),
            ""
        )
    )="",
    "OK",
    _xlfn.TEXTJOIN(CHAR(10), TRUE,
        IF(
            _xlfn._xlws.FILTER($I$2:$I$917, ($B$2:$B$917=B458)*($C$2:$C$917=C458))&lt;&gt;"OK",
            _xlfn._xlws.FILTER($I$2:$I$917, ($B$2:$B$917=B458)*($C$2:$C$917=C458)),
            ""
        )
    )
)</f>
        <v>OK</v>
      </c>
      <c r="K458" s="150" t="s">
        <v>1547</v>
      </c>
    </row>
    <row r="459" spans="1:11">
      <c r="A459" s="152" t="str">
        <f>"AMLA_VR_" &amp; B459 &amp; "_" &amp; C459 &amp; "_" &amp; TEXT(COUNTIFS($B$2:B459, B459, $C$2:C459, C459), "00")</f>
        <v>AMLA_VR_AML.03.01_C0030_02</v>
      </c>
      <c r="B459" s="150" t="s">
        <v>183</v>
      </c>
      <c r="C459" s="150" t="s">
        <v>110</v>
      </c>
      <c r="D459" s="150" t="s">
        <v>1560</v>
      </c>
      <c r="E459" s="153" t="str" cm="1">
        <f t="array" aca="1" ref="E459" ca="1">IF(C459="", INDIRECT("'"&amp;B459&amp;"'!B3"), INDEX(INDIRECT("'"&amp;B459&amp;"'!5:5"), COLUMN(INDIRECT("'"&amp;B459&amp;"'!"&amp;D459))))</f>
        <v>Incoming Transactions - Number</v>
      </c>
      <c r="F459" s="150" t="s">
        <v>1548</v>
      </c>
      <c r="G459" s="150" t="s">
        <v>1545</v>
      </c>
      <c r="H459" s="151" t="s">
        <v>1549</v>
      </c>
      <c r="I459" s="150" t="str">
        <f>IF(TRIM(SUBSTITUTE('AML.03.01'!$D$11&amp;"",CHAR(160),""))="","OK",IF(OR(NOT(ISNUMBER('AML.03.01'!$D$11)),IFERROR(INT('AML.03.01'!$D$11)&lt;&gt;'AML.03.01'!$D$11,TRUE)),$G459&amp;": "&amp;$H459,"OK"))</f>
        <v>OK</v>
      </c>
      <c r="J459" s="150" t="str" cm="1">
        <f t="array" ref="J459">IF(
    _xlfn.TEXTJOIN(CHAR(10), TRUE,
        IF(
            _xlfn._xlws.FILTER($I$2:$I$917, ($B$2:$B$917=B459)*($C$2:$C$917=C459))&lt;&gt;"OK",
            _xlfn._xlws.FILTER($I$2:$I$917, ($B$2:$B$917=B459)*($C$2:$C$917=C459)),
            ""
        )
    )="",
    "OK",
    _xlfn.TEXTJOIN(CHAR(10), TRUE,
        IF(
            _xlfn._xlws.FILTER($I$2:$I$917, ($B$2:$B$917=B459)*($C$2:$C$917=C459))&lt;&gt;"OK",
            _xlfn._xlws.FILTER($I$2:$I$917, ($B$2:$B$917=B459)*($C$2:$C$917=C459)),
            ""
        )
    )
)</f>
        <v>OK</v>
      </c>
      <c r="K459" s="150" t="s">
        <v>1547</v>
      </c>
    </row>
    <row r="460" spans="1:11">
      <c r="A460" s="152" t="str">
        <f>"AMLA_VR_" &amp; B460 &amp; "_" &amp; C460 &amp; "_" &amp; TEXT(COUNTIFS($B$2:B460, B460, $C$2:C460, C460), "00")</f>
        <v>AMLA_VR_AML.03.01_C0040_01</v>
      </c>
      <c r="B460" s="150" t="s">
        <v>183</v>
      </c>
      <c r="C460" s="150" t="s">
        <v>111</v>
      </c>
      <c r="D460" s="150" t="s">
        <v>1562</v>
      </c>
      <c r="E460" s="153" t="str" cm="1">
        <f t="array" aca="1" ref="E460" ca="1">IF(C460="", INDIRECT("'"&amp;B460&amp;"'!B3"), INDEX(INDIRECT("'"&amp;B460&amp;"'!5:5"), COLUMN(INDIRECT("'"&amp;B460&amp;"'!"&amp;D460))))</f>
        <v>Outgoing Transactions - Value</v>
      </c>
      <c r="F460" s="150" t="s">
        <v>1544</v>
      </c>
      <c r="G460" s="150" t="s">
        <v>1545</v>
      </c>
      <c r="H460" s="151" t="s">
        <v>1617</v>
      </c>
      <c r="I460" s="150" t="str">
        <f>IF('AML.03.01'!$E$11&lt;0, $G460 &amp; ": " &amp; $H460, "OK")</f>
        <v>OK</v>
      </c>
      <c r="J460" s="150" t="str" cm="1">
        <f t="array" ref="J460">IF(
    _xlfn.TEXTJOIN(CHAR(10), TRUE,
        IF(
            _xlfn._xlws.FILTER($I$2:$I$917, ($B$2:$B$917=B460)*($C$2:$C$917=C460))&lt;&gt;"OK",
            _xlfn._xlws.FILTER($I$2:$I$917, ($B$2:$B$917=B460)*($C$2:$C$917=C460)),
            ""
        )
    )="",
    "OK",
    _xlfn.TEXTJOIN(CHAR(10), TRUE,
        IF(
            _xlfn._xlws.FILTER($I$2:$I$917, ($B$2:$B$917=B460)*($C$2:$C$917=C460))&lt;&gt;"OK",
            _xlfn._xlws.FILTER($I$2:$I$917, ($B$2:$B$917=B460)*($C$2:$C$917=C460)),
            ""
        )
    )
)</f>
        <v>OK</v>
      </c>
      <c r="K460" s="150" t="s">
        <v>1547</v>
      </c>
    </row>
    <row r="461" spans="1:11">
      <c r="A461" s="152" t="str">
        <f>"AMLA_VR_" &amp; B461 &amp; "_" &amp; C461 &amp; "_" &amp; TEXT(COUNTIFS($B$2:B461, B461, $C$2:C461, C461), "00")</f>
        <v>AMLA_VR_AML.03.01_C0040_02</v>
      </c>
      <c r="B461" s="150" t="s">
        <v>183</v>
      </c>
      <c r="C461" s="150" t="s">
        <v>111</v>
      </c>
      <c r="D461" s="150" t="s">
        <v>1562</v>
      </c>
      <c r="E461" s="153" t="str" cm="1">
        <f t="array" aca="1" ref="E461" ca="1">IF(C461="", INDIRECT("'"&amp;B461&amp;"'!B3"), INDEX(INDIRECT("'"&amp;B461&amp;"'!5:5"), COLUMN(INDIRECT("'"&amp;B461&amp;"'!"&amp;D461))))</f>
        <v>Outgoing Transactions - Value</v>
      </c>
      <c r="F461" s="150" t="s">
        <v>1548</v>
      </c>
      <c r="G461" s="150" t="s">
        <v>1545</v>
      </c>
      <c r="H461" s="151" t="s">
        <v>1630</v>
      </c>
      <c r="I461" s="150" t="str">
        <f>IF(TRIM(SUBSTITUTE('AML.03.01'!$E$11&amp;"",CHAR(160),""))="","OK",IF(NOT(ISNUMBER('AML.03.01'!$E$11)),$G461&amp;": "&amp;$H461,"OK"))</f>
        <v>OK</v>
      </c>
      <c r="J461" s="150" t="str" cm="1">
        <f t="array" ref="J461">IF(
    _xlfn.TEXTJOIN(CHAR(10), TRUE,
        IF(
            _xlfn._xlws.FILTER($I$2:$I$917, ($B$2:$B$917=B461)*($C$2:$C$917=C461))&lt;&gt;"OK",
            _xlfn._xlws.FILTER($I$2:$I$917, ($B$2:$B$917=B461)*($C$2:$C$917=C461)),
            ""
        )
    )="",
    "OK",
    _xlfn.TEXTJOIN(CHAR(10), TRUE,
        IF(
            _xlfn._xlws.FILTER($I$2:$I$917, ($B$2:$B$917=B461)*($C$2:$C$917=C461))&lt;&gt;"OK",
            _xlfn._xlws.FILTER($I$2:$I$917, ($B$2:$B$917=B461)*($C$2:$C$917=C461)),
            ""
        )
    )
)</f>
        <v>OK</v>
      </c>
      <c r="K461" s="150" t="s">
        <v>1547</v>
      </c>
    </row>
    <row r="462" spans="1:11">
      <c r="A462" s="152" t="str">
        <f>"AMLA_VR_" &amp; B462 &amp; "_" &amp; C462 &amp; "_" &amp; TEXT(COUNTIFS($B$2:B462, B462, $C$2:C462, C462), "00")</f>
        <v>AMLA_VR_AML.03.01_C0050_01</v>
      </c>
      <c r="B462" s="150" t="s">
        <v>183</v>
      </c>
      <c r="C462" s="150" t="s">
        <v>112</v>
      </c>
      <c r="D462" s="150" t="s">
        <v>1563</v>
      </c>
      <c r="E462" s="153" t="str" cm="1">
        <f t="array" aca="1" ref="E462" ca="1">IF(C462="", INDIRECT("'"&amp;B462&amp;"'!B3"), INDEX(INDIRECT("'"&amp;B462&amp;"'!5:5"), COLUMN(INDIRECT("'"&amp;B462&amp;"'!"&amp;D462))))</f>
        <v>Outgoing Transactions - Number</v>
      </c>
      <c r="F462" s="150" t="s">
        <v>1544</v>
      </c>
      <c r="G462" s="150" t="s">
        <v>1545</v>
      </c>
      <c r="H462" s="151" t="s">
        <v>1618</v>
      </c>
      <c r="I462" s="150" t="str">
        <f>IF('AML.03.01'!$F$11&lt;0, $G462 &amp; ": " &amp; $H462, "OK")</f>
        <v>OK</v>
      </c>
      <c r="J462" s="150" t="str" cm="1">
        <f t="array" ref="J462">IF(
    _xlfn.TEXTJOIN(CHAR(10), TRUE,
        IF(
            _xlfn._xlws.FILTER($I$2:$I$917, ($B$2:$B$917=B462)*($C$2:$C$917=C462))&lt;&gt;"OK",
            _xlfn._xlws.FILTER($I$2:$I$917, ($B$2:$B$917=B462)*($C$2:$C$917=C462)),
            ""
        )
    )="",
    "OK",
    _xlfn.TEXTJOIN(CHAR(10), TRUE,
        IF(
            _xlfn._xlws.FILTER($I$2:$I$917, ($B$2:$B$917=B462)*($C$2:$C$917=C462))&lt;&gt;"OK",
            _xlfn._xlws.FILTER($I$2:$I$917, ($B$2:$B$917=B462)*($C$2:$C$917=C462)),
            ""
        )
    )
)</f>
        <v>OK</v>
      </c>
      <c r="K462" s="150" t="s">
        <v>1547</v>
      </c>
    </row>
    <row r="463" spans="1:11">
      <c r="A463" s="152" t="str">
        <f>"AMLA_VR_" &amp; B463 &amp; "_" &amp; C463 &amp; "_" &amp; TEXT(COUNTIFS($B$2:B463, B463, $C$2:C463, C463), "00")</f>
        <v>AMLA_VR_AML.03.01_C0050_02</v>
      </c>
      <c r="B463" s="150" t="s">
        <v>183</v>
      </c>
      <c r="C463" s="150" t="s">
        <v>112</v>
      </c>
      <c r="D463" s="150" t="s">
        <v>1563</v>
      </c>
      <c r="E463" s="153" t="str" cm="1">
        <f t="array" aca="1" ref="E463" ca="1">IF(C463="", INDIRECT("'"&amp;B463&amp;"'!B3"), INDEX(INDIRECT("'"&amp;B463&amp;"'!5:5"), COLUMN(INDIRECT("'"&amp;B463&amp;"'!"&amp;D463))))</f>
        <v>Outgoing Transactions - Number</v>
      </c>
      <c r="F463" s="150" t="s">
        <v>1548</v>
      </c>
      <c r="G463" s="150" t="s">
        <v>1545</v>
      </c>
      <c r="H463" s="151" t="s">
        <v>1549</v>
      </c>
      <c r="I463" s="150" t="str">
        <f>IF(TRIM(SUBSTITUTE('AML.03.01'!$F$11&amp;"",CHAR(160),""))="","OK",IF(OR(NOT(ISNUMBER('AML.03.01'!$F$11)),IFERROR(INT('AML.03.01'!$F$11)&lt;&gt;'AML.03.01'!$F$11,TRUE)),$G463&amp;": "&amp;$H463,"OK"))</f>
        <v>OK</v>
      </c>
      <c r="J463" s="150" t="str" cm="1">
        <f t="array" ref="J463">IF(
    _xlfn.TEXTJOIN(CHAR(10), TRUE,
        IF(
            _xlfn._xlws.FILTER($I$2:$I$917, ($B$2:$B$917=B463)*($C$2:$C$917=C463))&lt;&gt;"OK",
            _xlfn._xlws.FILTER($I$2:$I$917, ($B$2:$B$917=B463)*($C$2:$C$917=C463)),
            ""
        )
    )="",
    "OK",
    _xlfn.TEXTJOIN(CHAR(10), TRUE,
        IF(
            _xlfn._xlws.FILTER($I$2:$I$917, ($B$2:$B$917=B463)*($C$2:$C$917=C463))&lt;&gt;"OK",
            _xlfn._xlws.FILTER($I$2:$I$917, ($B$2:$B$917=B463)*($C$2:$C$917=C463)),
            ""
        )
    )
)</f>
        <v>OK</v>
      </c>
      <c r="K463" s="150" t="s">
        <v>1547</v>
      </c>
    </row>
    <row r="464" spans="1:11">
      <c r="A464" s="152" t="str">
        <f>"AMLA_VR_" &amp; B464 &amp; "_" &amp; C464 &amp; "_" &amp; TEXT(COUNTIFS($B$2:B464, B464, $C$2:C464, C464), "00")</f>
        <v>AMLA_VR_AML.03.02_C0020_01</v>
      </c>
      <c r="B464" s="150" t="s">
        <v>190</v>
      </c>
      <c r="C464" s="150" t="s">
        <v>109</v>
      </c>
      <c r="D464" s="150" t="s">
        <v>1543</v>
      </c>
      <c r="E464" s="153" t="str" cm="1">
        <f t="array" aca="1" ref="E464" ca="1">IF(C464="", INDIRECT("'"&amp;B464&amp;"'!B3"), INDEX(INDIRECT("'"&amp;B464&amp;"'!5:5"), COLUMN(INDIRECT("'"&amp;B464&amp;"'!"&amp;D464))))</f>
        <v>Transactions on vIBANs (Incoming) - Number</v>
      </c>
      <c r="F464" s="150" t="s">
        <v>1544</v>
      </c>
      <c r="G464" s="150" t="s">
        <v>1545</v>
      </c>
      <c r="H464" s="151" t="s">
        <v>1546</v>
      </c>
      <c r="I464" s="150" t="str">
        <f>IF('AML.03.02'!$C$11&lt;0, $G464 &amp; ": " &amp; $H464, "OK")</f>
        <v>OK</v>
      </c>
      <c r="J464" s="150" t="str" cm="1">
        <f t="array" ref="J464">IF(
    _xlfn.TEXTJOIN(CHAR(10), TRUE,
        IF(
            _xlfn._xlws.FILTER($I$2:$I$917, ($B$2:$B$917=B464)*($C$2:$C$917=C464))&lt;&gt;"OK",
            _xlfn._xlws.FILTER($I$2:$I$917, ($B$2:$B$917=B464)*($C$2:$C$917=C464)),
            ""
        )
    )="",
    "OK",
    _xlfn.TEXTJOIN(CHAR(10), TRUE,
        IF(
            _xlfn._xlws.FILTER($I$2:$I$917, ($B$2:$B$917=B464)*($C$2:$C$917=C464))&lt;&gt;"OK",
            _xlfn._xlws.FILTER($I$2:$I$917, ($B$2:$B$917=B464)*($C$2:$C$917=C464)),
            ""
        )
    )
)</f>
        <v>OK</v>
      </c>
      <c r="K464" s="150" t="s">
        <v>1547</v>
      </c>
    </row>
    <row r="465" spans="1:11">
      <c r="A465" s="152" t="str">
        <f>"AMLA_VR_" &amp; B465 &amp; "_" &amp; C465 &amp; "_" &amp; TEXT(COUNTIFS($B$2:B465, B465, $C$2:C465, C465), "00")</f>
        <v>AMLA_VR_AML.03.02_C0020_02</v>
      </c>
      <c r="B465" s="150" t="s">
        <v>190</v>
      </c>
      <c r="C465" s="150" t="s">
        <v>109</v>
      </c>
      <c r="D465" s="150" t="s">
        <v>1543</v>
      </c>
      <c r="E465" s="153" t="str" cm="1">
        <f t="array" aca="1" ref="E465" ca="1">IF(C465="", INDIRECT("'"&amp;B465&amp;"'!B3"), INDEX(INDIRECT("'"&amp;B465&amp;"'!5:5"), COLUMN(INDIRECT("'"&amp;B465&amp;"'!"&amp;D465))))</f>
        <v>Transactions on vIBANs (Incoming) - Number</v>
      </c>
      <c r="F465" s="150" t="s">
        <v>1548</v>
      </c>
      <c r="G465" s="150" t="s">
        <v>1545</v>
      </c>
      <c r="H465" s="151" t="s">
        <v>1549</v>
      </c>
      <c r="I465" s="150" t="str">
        <f>IF(TRIM(SUBSTITUTE('AML.03.02'!$C$11&amp;"",CHAR(160),""))="","OK",IF(OR(NOT(ISNUMBER('AML.03.02'!$C$11)),IFERROR(INT('AML.03.02'!$C$11)&lt;&gt;'AML.03.02'!$C$11,TRUE)),$G465&amp;": "&amp;$H465,"OK"))</f>
        <v>OK</v>
      </c>
      <c r="J465" s="150" t="str" cm="1">
        <f t="array" ref="J465">IF(
    _xlfn.TEXTJOIN(CHAR(10), TRUE,
        IF(
            _xlfn._xlws.FILTER($I$2:$I$917, ($B$2:$B$917=B465)*($C$2:$C$917=C465))&lt;&gt;"OK",
            _xlfn._xlws.FILTER($I$2:$I$917, ($B$2:$B$917=B465)*($C$2:$C$917=C465)),
            ""
        )
    )="",
    "OK",
    _xlfn.TEXTJOIN(CHAR(10), TRUE,
        IF(
            _xlfn._xlws.FILTER($I$2:$I$917, ($B$2:$B$917=B465)*($C$2:$C$917=C465))&lt;&gt;"OK",
            _xlfn._xlws.FILTER($I$2:$I$917, ($B$2:$B$917=B465)*($C$2:$C$917=C465)),
            ""
        )
    )
)</f>
        <v>OK</v>
      </c>
      <c r="K465" s="150" t="s">
        <v>1547</v>
      </c>
    </row>
    <row r="466" spans="1:11">
      <c r="A466" s="152" t="str">
        <f>"AMLA_VR_" &amp; B466 &amp; "_" &amp; C466 &amp; "_" &amp; TEXT(COUNTIFS($B$2:B466, B466, $C$2:C466, C466), "00")</f>
        <v>AMLA_VR_AML.03.02_C0030_01</v>
      </c>
      <c r="B466" s="150" t="s">
        <v>190</v>
      </c>
      <c r="C466" s="150" t="s">
        <v>110</v>
      </c>
      <c r="D466" s="150" t="s">
        <v>1560</v>
      </c>
      <c r="E466" s="153" t="str" cm="1">
        <f t="array" aca="1" ref="E466" ca="1">IF(C466="", INDIRECT("'"&amp;B466&amp;"'!B3"), INDEX(INDIRECT("'"&amp;B466&amp;"'!5:5"), COLUMN(INDIRECT("'"&amp;B466&amp;"'!"&amp;D466))))</f>
        <v>Transactions on vIBANs (Incoming) - Value</v>
      </c>
      <c r="F466" s="150" t="s">
        <v>1544</v>
      </c>
      <c r="G466" s="150" t="s">
        <v>1545</v>
      </c>
      <c r="H466" s="151" t="s">
        <v>1616</v>
      </c>
      <c r="I466" s="150" t="str">
        <f>IF('AML.03.02'!$D$11&lt;0, $G466 &amp; ": " &amp; $H466, "OK")</f>
        <v>OK</v>
      </c>
      <c r="J466" s="150" t="str" cm="1">
        <f t="array" ref="J466">IF(
    _xlfn.TEXTJOIN(CHAR(10), TRUE,
        IF(
            _xlfn._xlws.FILTER($I$2:$I$917, ($B$2:$B$917=B466)*($C$2:$C$917=C466))&lt;&gt;"OK",
            _xlfn._xlws.FILTER($I$2:$I$917, ($B$2:$B$917=B466)*($C$2:$C$917=C466)),
            ""
        )
    )="",
    "OK",
    _xlfn.TEXTJOIN(CHAR(10), TRUE,
        IF(
            _xlfn._xlws.FILTER($I$2:$I$917, ($B$2:$B$917=B466)*($C$2:$C$917=C466))&lt;&gt;"OK",
            _xlfn._xlws.FILTER($I$2:$I$917, ($B$2:$B$917=B466)*($C$2:$C$917=C466)),
            ""
        )
    )
)</f>
        <v>OK</v>
      </c>
      <c r="K466" s="150" t="s">
        <v>1547</v>
      </c>
    </row>
    <row r="467" spans="1:11">
      <c r="A467" s="152" t="str">
        <f>"AMLA_VR_" &amp; B467 &amp; "_" &amp; C467 &amp; "_" &amp; TEXT(COUNTIFS($B$2:B467, B467, $C$2:C467, C467), "00")</f>
        <v>AMLA_VR_AML.03.02_C0030_02</v>
      </c>
      <c r="B467" s="150" t="s">
        <v>190</v>
      </c>
      <c r="C467" s="150" t="s">
        <v>110</v>
      </c>
      <c r="D467" s="150" t="s">
        <v>1560</v>
      </c>
      <c r="E467" s="153" t="str" cm="1">
        <f t="array" aca="1" ref="E467" ca="1">IF(C467="", INDIRECT("'"&amp;B467&amp;"'!B3"), INDEX(INDIRECT("'"&amp;B467&amp;"'!5:5"), COLUMN(INDIRECT("'"&amp;B467&amp;"'!"&amp;D467))))</f>
        <v>Transactions on vIBANs (Incoming) - Value</v>
      </c>
      <c r="F467" s="150" t="s">
        <v>1548</v>
      </c>
      <c r="G467" s="150" t="s">
        <v>1545</v>
      </c>
      <c r="H467" s="151" t="s">
        <v>1630</v>
      </c>
      <c r="I467" s="150" t="str">
        <f>IF(TRIM(SUBSTITUTE('AML.03.02'!$D$11&amp;"",CHAR(160),""))="","OK",IF(NOT(ISNUMBER('AML.03.02'!$D$11)),$G467&amp;": "&amp;$H467,"OK"))</f>
        <v>OK</v>
      </c>
      <c r="J467" s="150" t="str" cm="1">
        <f t="array" ref="J467">IF(
    _xlfn.TEXTJOIN(CHAR(10), TRUE,
        IF(
            _xlfn._xlws.FILTER($I$2:$I$917, ($B$2:$B$917=B467)*($C$2:$C$917=C467))&lt;&gt;"OK",
            _xlfn._xlws.FILTER($I$2:$I$917, ($B$2:$B$917=B467)*($C$2:$C$917=C467)),
            ""
        )
    )="",
    "OK",
    _xlfn.TEXTJOIN(CHAR(10), TRUE,
        IF(
            _xlfn._xlws.FILTER($I$2:$I$917, ($B$2:$B$917=B467)*($C$2:$C$917=C467))&lt;&gt;"OK",
            _xlfn._xlws.FILTER($I$2:$I$917, ($B$2:$B$917=B467)*($C$2:$C$917=C467)),
            ""
        )
    )
)</f>
        <v>OK</v>
      </c>
      <c r="K467" s="150" t="s">
        <v>1547</v>
      </c>
    </row>
    <row r="468" spans="1:11">
      <c r="A468" s="152" t="str">
        <f>"AMLA_VR_" &amp; B468 &amp; "_" &amp; C468 &amp; "_" &amp; TEXT(COUNTIFS($B$2:B468, B468, $C$2:C468, C468), "00")</f>
        <v>AMLA_VR_AML.03.02_C0040_01</v>
      </c>
      <c r="B468" s="150" t="s">
        <v>190</v>
      </c>
      <c r="C468" s="150" t="s">
        <v>111</v>
      </c>
      <c r="D468" s="150" t="s">
        <v>1562</v>
      </c>
      <c r="E468" s="153" t="str" cm="1">
        <f t="array" aca="1" ref="E468" ca="1">IF(C468="", INDIRECT("'"&amp;B468&amp;"'!B3"), INDEX(INDIRECT("'"&amp;B468&amp;"'!5:5"), COLUMN(INDIRECT("'"&amp;B468&amp;"'!"&amp;D468))))</f>
        <v>Transactions on vIBANs (Outgoing) - Number</v>
      </c>
      <c r="F468" s="150" t="s">
        <v>1544</v>
      </c>
      <c r="G468" s="150" t="s">
        <v>1545</v>
      </c>
      <c r="H468" s="151" t="s">
        <v>1617</v>
      </c>
      <c r="I468" s="150" t="str">
        <f>IF('AML.03.02'!$E$11&lt;0, $G468 &amp; ": " &amp; $H468, "OK")</f>
        <v>OK</v>
      </c>
      <c r="J468" s="150" t="str" cm="1">
        <f t="array" ref="J468">IF(
    _xlfn.TEXTJOIN(CHAR(10), TRUE,
        IF(
            _xlfn._xlws.FILTER($I$2:$I$917, ($B$2:$B$917=B468)*($C$2:$C$917=C468))&lt;&gt;"OK",
            _xlfn._xlws.FILTER($I$2:$I$917, ($B$2:$B$917=B468)*($C$2:$C$917=C468)),
            ""
        )
    )="",
    "OK",
    _xlfn.TEXTJOIN(CHAR(10), TRUE,
        IF(
            _xlfn._xlws.FILTER($I$2:$I$917, ($B$2:$B$917=B468)*($C$2:$C$917=C468))&lt;&gt;"OK",
            _xlfn._xlws.FILTER($I$2:$I$917, ($B$2:$B$917=B468)*($C$2:$C$917=C468)),
            ""
        )
    )
)</f>
        <v>OK</v>
      </c>
      <c r="K468" s="150" t="s">
        <v>1547</v>
      </c>
    </row>
    <row r="469" spans="1:11">
      <c r="A469" s="152" t="str">
        <f>"AMLA_VR_" &amp; B469 &amp; "_" &amp; C469 &amp; "_" &amp; TEXT(COUNTIFS($B$2:B469, B469, $C$2:C469, C469), "00")</f>
        <v>AMLA_VR_AML.03.02_C0040_02</v>
      </c>
      <c r="B469" s="150" t="s">
        <v>190</v>
      </c>
      <c r="C469" s="150" t="s">
        <v>111</v>
      </c>
      <c r="D469" s="150" t="s">
        <v>1562</v>
      </c>
      <c r="E469" s="153" t="str" cm="1">
        <f t="array" aca="1" ref="E469" ca="1">IF(C469="", INDIRECT("'"&amp;B469&amp;"'!B3"), INDEX(INDIRECT("'"&amp;B469&amp;"'!5:5"), COLUMN(INDIRECT("'"&amp;B469&amp;"'!"&amp;D469))))</f>
        <v>Transactions on vIBANs (Outgoing) - Number</v>
      </c>
      <c r="F469" s="150" t="s">
        <v>1548</v>
      </c>
      <c r="G469" s="150" t="s">
        <v>1545</v>
      </c>
      <c r="H469" s="151" t="s">
        <v>1549</v>
      </c>
      <c r="I469" s="150" t="str">
        <f>IF(TRIM(SUBSTITUTE('AML.03.02'!$E$11&amp;"",CHAR(160),""))="","OK",IF(OR(NOT(ISNUMBER('AML.03.02'!$E$11)),IFERROR(INT('AML.03.02'!$E$11)&lt;&gt;'AML.03.02'!$E$11,TRUE)),$G469&amp;": "&amp;$H469,"OK"))</f>
        <v>OK</v>
      </c>
      <c r="J469" s="150" t="str" cm="1">
        <f t="array" ref="J469">IF(
    _xlfn.TEXTJOIN(CHAR(10), TRUE,
        IF(
            _xlfn._xlws.FILTER($I$2:$I$917, ($B$2:$B$917=B469)*($C$2:$C$917=C469))&lt;&gt;"OK",
            _xlfn._xlws.FILTER($I$2:$I$917, ($B$2:$B$917=B469)*($C$2:$C$917=C469)),
            ""
        )
    )="",
    "OK",
    _xlfn.TEXTJOIN(CHAR(10), TRUE,
        IF(
            _xlfn._xlws.FILTER($I$2:$I$917, ($B$2:$B$917=B469)*($C$2:$C$917=C469))&lt;&gt;"OK",
            _xlfn._xlws.FILTER($I$2:$I$917, ($B$2:$B$917=B469)*($C$2:$C$917=C469)),
            ""
        )
    )
)</f>
        <v>OK</v>
      </c>
      <c r="K469" s="150" t="s">
        <v>1547</v>
      </c>
    </row>
    <row r="470" spans="1:11">
      <c r="A470" s="152" t="str">
        <f>"AMLA_VR_" &amp; B470 &amp; "_" &amp; C470 &amp; "_" &amp; TEXT(COUNTIFS($B$2:B470, B470, $C$2:C470, C470), "00")</f>
        <v>AMLA_VR_AML.03.02_C0050_01</v>
      </c>
      <c r="B470" s="150" t="s">
        <v>190</v>
      </c>
      <c r="C470" s="150" t="s">
        <v>112</v>
      </c>
      <c r="D470" s="150" t="s">
        <v>1563</v>
      </c>
      <c r="E470" s="153" t="str" cm="1">
        <f t="array" aca="1" ref="E470" ca="1">IF(C470="", INDIRECT("'"&amp;B470&amp;"'!B3"), INDEX(INDIRECT("'"&amp;B470&amp;"'!5:5"), COLUMN(INDIRECT("'"&amp;B470&amp;"'!"&amp;D470))))</f>
        <v>Transactions on vIBANs (Outgoing) - Value</v>
      </c>
      <c r="F470" s="150" t="s">
        <v>1544</v>
      </c>
      <c r="G470" s="150" t="s">
        <v>1545</v>
      </c>
      <c r="H470" s="151" t="s">
        <v>1618</v>
      </c>
      <c r="I470" s="150" t="str">
        <f>IF('AML.03.02'!$F$11&lt;0, $G470 &amp; ": " &amp; $H470, "OK")</f>
        <v>OK</v>
      </c>
      <c r="J470" s="150" t="str" cm="1">
        <f t="array" ref="J470">IF(
    _xlfn.TEXTJOIN(CHAR(10), TRUE,
        IF(
            _xlfn._xlws.FILTER($I$2:$I$917, ($B$2:$B$917=B470)*($C$2:$C$917=C470))&lt;&gt;"OK",
            _xlfn._xlws.FILTER($I$2:$I$917, ($B$2:$B$917=B470)*($C$2:$C$917=C470)),
            ""
        )
    )="",
    "OK",
    _xlfn.TEXTJOIN(CHAR(10), TRUE,
        IF(
            _xlfn._xlws.FILTER($I$2:$I$917, ($B$2:$B$917=B470)*($C$2:$C$917=C470))&lt;&gt;"OK",
            _xlfn._xlws.FILTER($I$2:$I$917, ($B$2:$B$917=B470)*($C$2:$C$917=C470)),
            ""
        )
    )
)</f>
        <v>OK</v>
      </c>
      <c r="K470" s="150" t="s">
        <v>1547</v>
      </c>
    </row>
    <row r="471" spans="1:11">
      <c r="A471" s="152" t="str">
        <f>"AMLA_VR_" &amp; B471 &amp; "_" &amp; C471 &amp; "_" &amp; TEXT(COUNTIFS($B$2:B471, B471, $C$2:C471, C471), "00")</f>
        <v>AMLA_VR_AML.03.02_C0050_02</v>
      </c>
      <c r="B471" s="150" t="s">
        <v>190</v>
      </c>
      <c r="C471" s="150" t="s">
        <v>112</v>
      </c>
      <c r="D471" s="150" t="s">
        <v>1563</v>
      </c>
      <c r="E471" s="153" t="str" cm="1">
        <f t="array" aca="1" ref="E471" ca="1">IF(C471="", INDIRECT("'"&amp;B471&amp;"'!B3"), INDEX(INDIRECT("'"&amp;B471&amp;"'!5:5"), COLUMN(INDIRECT("'"&amp;B471&amp;"'!"&amp;D471))))</f>
        <v>Transactions on vIBANs (Outgoing) - Value</v>
      </c>
      <c r="F471" s="150" t="s">
        <v>1548</v>
      </c>
      <c r="G471" s="150" t="s">
        <v>1545</v>
      </c>
      <c r="H471" s="151" t="s">
        <v>1630</v>
      </c>
      <c r="I471" s="150" t="str">
        <f>IF(TRIM(SUBSTITUTE('AML.03.02'!$F$11&amp;"",CHAR(160),""))="","OK",IF(NOT(ISNUMBER('AML.03.02'!$F$11)),$G471&amp;": "&amp;$H471,"OK"))</f>
        <v>OK</v>
      </c>
      <c r="J471" s="150" t="str" cm="1">
        <f t="array" ref="J471">IF(
    _xlfn.TEXTJOIN(CHAR(10), TRUE,
        IF(
            _xlfn._xlws.FILTER($I$2:$I$917, ($B$2:$B$917=B471)*($C$2:$C$917=C471))&lt;&gt;"OK",
            _xlfn._xlws.FILTER($I$2:$I$917, ($B$2:$B$917=B471)*($C$2:$C$917=C471)),
            ""
        )
    )="",
    "OK",
    _xlfn.TEXTJOIN(CHAR(10), TRUE,
        IF(
            _xlfn._xlws.FILTER($I$2:$I$917, ($B$2:$B$917=B471)*($C$2:$C$917=C471))&lt;&gt;"OK",
            _xlfn._xlws.FILTER($I$2:$I$917, ($B$2:$B$917=B471)*($C$2:$C$917=C471)),
            ""
        )
    )
)</f>
        <v>OK</v>
      </c>
      <c r="K471" s="150" t="s">
        <v>1547</v>
      </c>
    </row>
    <row r="472" spans="1:11">
      <c r="A472" s="152" t="str">
        <f>"AMLA_VR_" &amp; B472 &amp; "_" &amp; C472 &amp; "_" &amp; TEXT(COUNTIFS($B$2:B472, B472, $C$2:C472, C472), "00")</f>
        <v>AMLA_VR_AML.03.03_C0010_01</v>
      </c>
      <c r="B472" s="150" t="s">
        <v>198</v>
      </c>
      <c r="C472" s="150" t="s">
        <v>108</v>
      </c>
      <c r="D472" s="150" t="s">
        <v>1556</v>
      </c>
      <c r="E472" s="153" t="str" cm="1">
        <f t="array" aca="1" ref="E472" ca="1">IF(C472="", INDIRECT("'"&amp;B472&amp;"'!B3"), INDEX(INDIRECT("'"&amp;B472&amp;"'!5:5"), COLUMN(INDIRECT("'"&amp;B472&amp;"'!"&amp;D472))))</f>
        <v>Prepaid Cards Issued - Number</v>
      </c>
      <c r="F472" s="150" t="s">
        <v>1544</v>
      </c>
      <c r="G472" s="150" t="s">
        <v>1545</v>
      </c>
      <c r="H472" s="151" t="s">
        <v>1629</v>
      </c>
      <c r="I472" s="150" t="str">
        <f>IF('AML.03.03'!$B$11&lt;0, $G472 &amp; ": " &amp; $H472, "OK")</f>
        <v>OK</v>
      </c>
      <c r="J472" s="150" t="str" cm="1">
        <f t="array" ref="J472">IF(
    _xlfn.TEXTJOIN(CHAR(10), TRUE,
        IF(
            _xlfn._xlws.FILTER($I$2:$I$917, ($B$2:$B$917=B472)*($C$2:$C$917=C472))&lt;&gt;"OK",
            _xlfn._xlws.FILTER($I$2:$I$917, ($B$2:$B$917=B472)*($C$2:$C$917=C472)),
            ""
        )
    )="",
    "OK",
    _xlfn.TEXTJOIN(CHAR(10), TRUE,
        IF(
            _xlfn._xlws.FILTER($I$2:$I$917, ($B$2:$B$917=B472)*($C$2:$C$917=C472))&lt;&gt;"OK",
            _xlfn._xlws.FILTER($I$2:$I$917, ($B$2:$B$917=B472)*($C$2:$C$917=C472)),
            ""
        )
    )
)</f>
        <v>OK</v>
      </c>
      <c r="K472" s="150" t="s">
        <v>1547</v>
      </c>
    </row>
    <row r="473" spans="1:11">
      <c r="A473" s="152" t="str">
        <f>"AMLA_VR_" &amp; B473 &amp; "_" &amp; C473 &amp; "_" &amp; TEXT(COUNTIFS($B$2:B473, B473, $C$2:C473, C473), "00")</f>
        <v>AMLA_VR_AML.03.03_C0010_02</v>
      </c>
      <c r="B473" s="150" t="s">
        <v>198</v>
      </c>
      <c r="C473" s="150" t="s">
        <v>108</v>
      </c>
      <c r="D473" s="150" t="s">
        <v>1556</v>
      </c>
      <c r="E473" s="153" t="str" cm="1">
        <f t="array" aca="1" ref="E473" ca="1">IF(C473="", INDIRECT("'"&amp;B473&amp;"'!B3"), INDEX(INDIRECT("'"&amp;B473&amp;"'!5:5"), COLUMN(INDIRECT("'"&amp;B473&amp;"'!"&amp;D473))))</f>
        <v>Prepaid Cards Issued - Number</v>
      </c>
      <c r="F473" s="150" t="s">
        <v>1548</v>
      </c>
      <c r="G473" s="150" t="s">
        <v>1545</v>
      </c>
      <c r="H473" s="151" t="s">
        <v>1549</v>
      </c>
      <c r="I473" s="150" t="str">
        <f>IF(TRIM(SUBSTITUTE('AML.03.03'!$B$11&amp;"",CHAR(160),""))="","OK",IF(OR(NOT(ISNUMBER('AML.03.03'!$B$11)),IFERROR(INT('AML.03.03'!$B$11)&lt;&gt;'AML.03.03'!$B$11,TRUE)),$G473&amp;": "&amp;$H473,"OK"))</f>
        <v>OK</v>
      </c>
      <c r="J473" s="150" t="str" cm="1">
        <f t="array" ref="J473">IF(
    _xlfn.TEXTJOIN(CHAR(10), TRUE,
        IF(
            _xlfn._xlws.FILTER($I$2:$I$917, ($B$2:$B$917=B473)*($C$2:$C$917=C473))&lt;&gt;"OK",
            _xlfn._xlws.FILTER($I$2:$I$917, ($B$2:$B$917=B473)*($C$2:$C$917=C473)),
            ""
        )
    )="",
    "OK",
    _xlfn.TEXTJOIN(CHAR(10), TRUE,
        IF(
            _xlfn._xlws.FILTER($I$2:$I$917, ($B$2:$B$917=B473)*($C$2:$C$917=C473))&lt;&gt;"OK",
            _xlfn._xlws.FILTER($I$2:$I$917, ($B$2:$B$917=B473)*($C$2:$C$917=C473)),
            ""
        )
    )
)</f>
        <v>OK</v>
      </c>
      <c r="K473" s="150" t="s">
        <v>1547</v>
      </c>
    </row>
    <row r="474" spans="1:11">
      <c r="A474" s="152" t="str">
        <f>"AMLA_VR_" &amp; B474 &amp; "_" &amp; C474 &amp; "_" &amp; TEXT(COUNTIFS($B$2:B474, B474, $C$2:C474, C474), "00")</f>
        <v>AMLA_VR_AML.03.03_C0020_01</v>
      </c>
      <c r="B474" s="150" t="s">
        <v>198</v>
      </c>
      <c r="C474" s="150" t="s">
        <v>109</v>
      </c>
      <c r="D474" s="150" t="s">
        <v>1543</v>
      </c>
      <c r="E474" s="153" t="str" cm="1">
        <f t="array" aca="1" ref="E474" ca="1">IF(C474="", INDIRECT("'"&amp;B474&amp;"'!B3"), INDEX(INDIRECT("'"&amp;B474&amp;"'!5:5"), COLUMN(INDIRECT("'"&amp;B474&amp;"'!"&amp;D474))))</f>
        <v>Prepaid Cards Issued - Value</v>
      </c>
      <c r="F474" s="150" t="s">
        <v>1544</v>
      </c>
      <c r="G474" s="150" t="s">
        <v>1545</v>
      </c>
      <c r="H474" s="151" t="s">
        <v>1546</v>
      </c>
      <c r="I474" s="150" t="str">
        <f>IF('AML.03.03'!$C$11&lt;0, $G474 &amp; ": " &amp; $H474, "OK")</f>
        <v>OK</v>
      </c>
      <c r="J474" s="150" t="str" cm="1">
        <f t="array" ref="J474">IF(
    _xlfn.TEXTJOIN(CHAR(10), TRUE,
        IF(
            _xlfn._xlws.FILTER($I$2:$I$917, ($B$2:$B$917=B474)*($C$2:$C$917=C474))&lt;&gt;"OK",
            _xlfn._xlws.FILTER($I$2:$I$917, ($B$2:$B$917=B474)*($C$2:$C$917=C474)),
            ""
        )
    )="",
    "OK",
    _xlfn.TEXTJOIN(CHAR(10), TRUE,
        IF(
            _xlfn._xlws.FILTER($I$2:$I$917, ($B$2:$B$917=B474)*($C$2:$C$917=C474))&lt;&gt;"OK",
            _xlfn._xlws.FILTER($I$2:$I$917, ($B$2:$B$917=B474)*($C$2:$C$917=C474)),
            ""
        )
    )
)</f>
        <v>OK</v>
      </c>
      <c r="K474" s="150" t="s">
        <v>1547</v>
      </c>
    </row>
    <row r="475" spans="1:11">
      <c r="A475" s="152" t="str">
        <f>"AMLA_VR_" &amp; B475 &amp; "_" &amp; C475 &amp; "_" &amp; TEXT(COUNTIFS($B$2:B475, B475, $C$2:C475, C475), "00")</f>
        <v>AMLA_VR_AML.03.03_C0020_02</v>
      </c>
      <c r="B475" s="150" t="s">
        <v>198</v>
      </c>
      <c r="C475" s="150" t="s">
        <v>109</v>
      </c>
      <c r="D475" s="150" t="s">
        <v>1543</v>
      </c>
      <c r="E475" s="153" t="str" cm="1">
        <f t="array" aca="1" ref="E475" ca="1">IF(C475="", INDIRECT("'"&amp;B475&amp;"'!B3"), INDEX(INDIRECT("'"&amp;B475&amp;"'!5:5"), COLUMN(INDIRECT("'"&amp;B475&amp;"'!"&amp;D475))))</f>
        <v>Prepaid Cards Issued - Value</v>
      </c>
      <c r="F475" s="150" t="s">
        <v>1548</v>
      </c>
      <c r="G475" s="150" t="s">
        <v>1545</v>
      </c>
      <c r="H475" s="151" t="s">
        <v>1630</v>
      </c>
      <c r="I475" s="150" t="str">
        <f>IF(TRIM(SUBSTITUTE('AML.03.03'!$C$11&amp;"",CHAR(160),""))="","OK",IF(NOT(ISNUMBER('AML.03.03'!$C$11)),$G475&amp;": "&amp;$H475,"OK"))</f>
        <v>OK</v>
      </c>
      <c r="J475" s="150" t="str" cm="1">
        <f t="array" ref="J475">IF(
    _xlfn.TEXTJOIN(CHAR(10), TRUE,
        IF(
            _xlfn._xlws.FILTER($I$2:$I$917, ($B$2:$B$917=B475)*($C$2:$C$917=C475))&lt;&gt;"OK",
            _xlfn._xlws.FILTER($I$2:$I$917, ($B$2:$B$917=B475)*($C$2:$C$917=C475)),
            ""
        )
    )="",
    "OK",
    _xlfn.TEXTJOIN(CHAR(10), TRUE,
        IF(
            _xlfn._xlws.FILTER($I$2:$I$917, ($B$2:$B$917=B475)*($C$2:$C$917=C475))&lt;&gt;"OK",
            _xlfn._xlws.FILTER($I$2:$I$917, ($B$2:$B$917=B475)*($C$2:$C$917=C475)),
            ""
        )
    )
)</f>
        <v>OK</v>
      </c>
      <c r="K475" s="150" t="s">
        <v>1547</v>
      </c>
    </row>
    <row r="476" spans="1:11">
      <c r="A476" s="152" t="str">
        <f>"AMLA_VR_" &amp; B476 &amp; "_" &amp; C476 &amp; "_" &amp; TEXT(COUNTIFS($B$2:B476, B476, $C$2:C476, C476), "00")</f>
        <v>AMLA_VR_AML.03.03_C0040_01</v>
      </c>
      <c r="B476" s="150" t="s">
        <v>198</v>
      </c>
      <c r="C476" s="150" t="s">
        <v>111</v>
      </c>
      <c r="D476" s="150" t="s">
        <v>1562</v>
      </c>
      <c r="E476" s="153" t="str" cm="1">
        <f t="array" aca="1" ref="E476" ca="1">IF(C476="", INDIRECT("'"&amp;B476&amp;"'!B3"), INDEX(INDIRECT("'"&amp;B476&amp;"'!5:5"), COLUMN(INDIRECT("'"&amp;B476&amp;"'!"&amp;D476))))</f>
        <v>Customers Using Prepaid Cards</v>
      </c>
      <c r="F476" s="150" t="s">
        <v>1544</v>
      </c>
      <c r="G476" s="150" t="s">
        <v>1545</v>
      </c>
      <c r="H476" s="151" t="s">
        <v>1617</v>
      </c>
      <c r="I476" s="150" t="str">
        <f>IF('AML.03.03'!$E$11&lt;0, $G476 &amp; ": " &amp; $H476, "OK")</f>
        <v>OK</v>
      </c>
      <c r="J476" s="150" t="str" cm="1">
        <f t="array" ref="J476">IF(
    _xlfn.TEXTJOIN(CHAR(10), TRUE,
        IF(
            _xlfn._xlws.FILTER($I$2:$I$917, ($B$2:$B$917=B476)*($C$2:$C$917=C476))&lt;&gt;"OK",
            _xlfn._xlws.FILTER($I$2:$I$917, ($B$2:$B$917=B476)*($C$2:$C$917=C476)),
            ""
        )
    )="",
    "OK",
    _xlfn.TEXTJOIN(CHAR(10), TRUE,
        IF(
            _xlfn._xlws.FILTER($I$2:$I$917, ($B$2:$B$917=B476)*($C$2:$C$917=C476))&lt;&gt;"OK",
            _xlfn._xlws.FILTER($I$2:$I$917, ($B$2:$B$917=B476)*($C$2:$C$917=C476)),
            ""
        )
    )
)</f>
        <v>OK</v>
      </c>
      <c r="K476" s="150" t="s">
        <v>1547</v>
      </c>
    </row>
    <row r="477" spans="1:11">
      <c r="A477" s="152" t="str">
        <f>"AMLA_VR_" &amp; B477 &amp; "_" &amp; C477 &amp; "_" &amp; TEXT(COUNTIFS($B$2:B477, B477, $C$2:C477, C477), "00")</f>
        <v>AMLA_VR_AML.03.03_C0040_02</v>
      </c>
      <c r="B477" s="150" t="s">
        <v>198</v>
      </c>
      <c r="C477" s="150" t="s">
        <v>111</v>
      </c>
      <c r="D477" s="150" t="s">
        <v>1562</v>
      </c>
      <c r="E477" s="153" t="str" cm="1">
        <f t="array" aca="1" ref="E477" ca="1">IF(C477="", INDIRECT("'"&amp;B477&amp;"'!B3"), INDEX(INDIRECT("'"&amp;B477&amp;"'!5:5"), COLUMN(INDIRECT("'"&amp;B477&amp;"'!"&amp;D477))))</f>
        <v>Customers Using Prepaid Cards</v>
      </c>
      <c r="F477" s="150" t="s">
        <v>1548</v>
      </c>
      <c r="G477" s="150" t="s">
        <v>1545</v>
      </c>
      <c r="H477" s="151" t="s">
        <v>1549</v>
      </c>
      <c r="I477" s="150" t="str">
        <f>IF(TRIM(SUBSTITUTE('AML.03.03'!$E$11&amp;"",CHAR(160),""))="","OK",IF(OR(NOT(ISNUMBER('AML.03.03'!$E$11)),IFERROR(INT('AML.03.03'!$E$11)&lt;&gt;'AML.03.03'!$E$11,TRUE)),$G477&amp;": "&amp;$H477,"OK"))</f>
        <v>OK</v>
      </c>
      <c r="J477" s="150" t="str" cm="1">
        <f t="array" ref="J477">IF(
    _xlfn.TEXTJOIN(CHAR(10), TRUE,
        IF(
            _xlfn._xlws.FILTER($I$2:$I$917, ($B$2:$B$917=B477)*($C$2:$C$917=C477))&lt;&gt;"OK",
            _xlfn._xlws.FILTER($I$2:$I$917, ($B$2:$B$917=B477)*($C$2:$C$917=C477)),
            ""
        )
    )="",
    "OK",
    _xlfn.TEXTJOIN(CHAR(10), TRUE,
        IF(
            _xlfn._xlws.FILTER($I$2:$I$917, ($B$2:$B$917=B477)*($C$2:$C$917=C477))&lt;&gt;"OK",
            _xlfn._xlws.FILTER($I$2:$I$917, ($B$2:$B$917=B477)*($C$2:$C$917=C477)),
            ""
        )
    )
)</f>
        <v>OK</v>
      </c>
      <c r="K477" s="150" t="s">
        <v>1547</v>
      </c>
    </row>
    <row r="478" spans="1:11">
      <c r="A478" s="152" t="str">
        <f>"AMLA_VR_" &amp; B478 &amp; "_" &amp; C478 &amp; "_" &amp; TEXT(COUNTIFS($B$2:B478, B478, $C$2:C478, C478), "00")</f>
        <v>AMLA_VR_AML.03.04_C0010_01</v>
      </c>
      <c r="B478" s="150" t="s">
        <v>205</v>
      </c>
      <c r="C478" s="150" t="s">
        <v>108</v>
      </c>
      <c r="D478" s="150" t="s">
        <v>1556</v>
      </c>
      <c r="E478" s="153" t="str" cm="1">
        <f t="array" aca="1" ref="E478" ca="1">IF(C478="", INDIRECT("'"&amp;B478&amp;"'!B3"), INDEX(INDIRECT("'"&amp;B478&amp;"'!5:5"), COLUMN(INDIRECT("'"&amp;B478&amp;"'!"&amp;D478))))</f>
        <v>Outstanding Loans - Number</v>
      </c>
      <c r="F478" s="150" t="s">
        <v>1544</v>
      </c>
      <c r="G478" s="150" t="s">
        <v>1545</v>
      </c>
      <c r="H478" s="151" t="s">
        <v>1629</v>
      </c>
      <c r="I478" s="150" t="str">
        <f>IF('AML.03.04'!$B$11&lt;0, $G478 &amp; ": " &amp; $H478, "OK")</f>
        <v>OK</v>
      </c>
      <c r="J478" s="150" t="str" cm="1">
        <f t="array" ref="J478">IF(
    _xlfn.TEXTJOIN(CHAR(10), TRUE,
        IF(
            _xlfn._xlws.FILTER($I$2:$I$917, ($B$2:$B$917=B478)*($C$2:$C$917=C478))&lt;&gt;"OK",
            _xlfn._xlws.FILTER($I$2:$I$917, ($B$2:$B$917=B478)*($C$2:$C$917=C478)),
            ""
        )
    )="",
    "OK",
    _xlfn.TEXTJOIN(CHAR(10), TRUE,
        IF(
            _xlfn._xlws.FILTER($I$2:$I$917, ($B$2:$B$917=B478)*($C$2:$C$917=C478))&lt;&gt;"OK",
            _xlfn._xlws.FILTER($I$2:$I$917, ($B$2:$B$917=B478)*($C$2:$C$917=C478)),
            ""
        )
    )
)</f>
        <v>OK</v>
      </c>
      <c r="K478" s="150" t="s">
        <v>1547</v>
      </c>
    </row>
    <row r="479" spans="1:11">
      <c r="A479" s="152" t="str">
        <f>"AMLA_VR_" &amp; B479 &amp; "_" &amp; C479 &amp; "_" &amp; TEXT(COUNTIFS($B$2:B479, B479, $C$2:C479, C479), "00")</f>
        <v>AMLA_VR_AML.03.04_C0010_02</v>
      </c>
      <c r="B479" s="150" t="s">
        <v>205</v>
      </c>
      <c r="C479" s="150" t="s">
        <v>108</v>
      </c>
      <c r="D479" s="150" t="s">
        <v>1556</v>
      </c>
      <c r="E479" s="153" t="str" cm="1">
        <f t="array" aca="1" ref="E479" ca="1">IF(C479="", INDIRECT("'"&amp;B479&amp;"'!B3"), INDEX(INDIRECT("'"&amp;B479&amp;"'!5:5"), COLUMN(INDIRECT("'"&amp;B479&amp;"'!"&amp;D479))))</f>
        <v>Outstanding Loans - Number</v>
      </c>
      <c r="F479" s="150" t="s">
        <v>1548</v>
      </c>
      <c r="G479" s="150" t="s">
        <v>1545</v>
      </c>
      <c r="H479" s="151" t="s">
        <v>1549</v>
      </c>
      <c r="I479" s="150" t="str">
        <f>IF(TRIM(SUBSTITUTE('AML.03.04'!$B$11&amp;"",CHAR(160),""))="","OK",IF(OR(NOT(ISNUMBER('AML.03.04'!$B$11)),IFERROR(INT('AML.03.04'!$B$11)&lt;&gt;'AML.03.04'!$B$11,TRUE)),$G479&amp;": "&amp;$H479,"OK"))</f>
        <v>OK</v>
      </c>
      <c r="J479" s="150" t="str" cm="1">
        <f t="array" ref="J479">IF(
    _xlfn.TEXTJOIN(CHAR(10), TRUE,
        IF(
            _xlfn._xlws.FILTER($I$2:$I$917, ($B$2:$B$917=B479)*($C$2:$C$917=C479))&lt;&gt;"OK",
            _xlfn._xlws.FILTER($I$2:$I$917, ($B$2:$B$917=B479)*($C$2:$C$917=C479)),
            ""
        )
    )="",
    "OK",
    _xlfn.TEXTJOIN(CHAR(10), TRUE,
        IF(
            _xlfn._xlws.FILTER($I$2:$I$917, ($B$2:$B$917=B479)*($C$2:$C$917=C479))&lt;&gt;"OK",
            _xlfn._xlws.FILTER($I$2:$I$917, ($B$2:$B$917=B479)*($C$2:$C$917=C479)),
            ""
        )
    )
)</f>
        <v>OK</v>
      </c>
      <c r="K479" s="150" t="s">
        <v>1547</v>
      </c>
    </row>
    <row r="480" spans="1:11">
      <c r="A480" s="152" t="str">
        <f>"AMLA_VR_" &amp; B480 &amp; "_" &amp; C480 &amp; "_" &amp; TEXT(COUNTIFS($B$2:B480, B480, $C$2:C480, C480), "00")</f>
        <v>AMLA_VR_AML.03.04_C0020_01</v>
      </c>
      <c r="B480" s="150" t="s">
        <v>205</v>
      </c>
      <c r="C480" s="150" t="s">
        <v>109</v>
      </c>
      <c r="D480" s="150" t="s">
        <v>1543</v>
      </c>
      <c r="E480" s="153" t="str" cm="1">
        <f t="array" aca="1" ref="E480" ca="1">IF(C480="", INDIRECT("'"&amp;B480&amp;"'!B3"), INDEX(INDIRECT("'"&amp;B480&amp;"'!5:5"), COLUMN(INDIRECT("'"&amp;B480&amp;"'!"&amp;D480))))</f>
        <v>Outstanding Loans - Value</v>
      </c>
      <c r="F480" s="150" t="s">
        <v>1544</v>
      </c>
      <c r="G480" s="150" t="s">
        <v>1545</v>
      </c>
      <c r="H480" s="151" t="s">
        <v>1546</v>
      </c>
      <c r="I480" s="150" t="str">
        <f>IF('AML.03.04'!$C$11&lt;0, $G480 &amp; ": " &amp; $H480, "OK")</f>
        <v>OK</v>
      </c>
      <c r="J480" s="150" t="str" cm="1">
        <f t="array" ref="J480">IF(
    _xlfn.TEXTJOIN(CHAR(10), TRUE,
        IF(
            _xlfn._xlws.FILTER($I$2:$I$917, ($B$2:$B$917=B480)*($C$2:$C$917=C480))&lt;&gt;"OK",
            _xlfn._xlws.FILTER($I$2:$I$917, ($B$2:$B$917=B480)*($C$2:$C$917=C480)),
            ""
        )
    )="",
    "OK",
    _xlfn.TEXTJOIN(CHAR(10), TRUE,
        IF(
            _xlfn._xlws.FILTER($I$2:$I$917, ($B$2:$B$917=B480)*($C$2:$C$917=C480))&lt;&gt;"OK",
            _xlfn._xlws.FILTER($I$2:$I$917, ($B$2:$B$917=B480)*($C$2:$C$917=C480)),
            ""
        )
    )
)</f>
        <v>OK</v>
      </c>
      <c r="K480" s="150" t="s">
        <v>1547</v>
      </c>
    </row>
    <row r="481" spans="1:11">
      <c r="A481" s="152" t="str">
        <f>"AMLA_VR_" &amp; B481 &amp; "_" &amp; C481 &amp; "_" &amp; TEXT(COUNTIFS($B$2:B481, B481, $C$2:C481, C481), "00")</f>
        <v>AMLA_VR_AML.03.04_C0020_02</v>
      </c>
      <c r="B481" s="150" t="s">
        <v>205</v>
      </c>
      <c r="C481" s="150" t="s">
        <v>109</v>
      </c>
      <c r="D481" s="150" t="s">
        <v>1543</v>
      </c>
      <c r="E481" s="153" t="str" cm="1">
        <f t="array" aca="1" ref="E481" ca="1">IF(C481="", INDIRECT("'"&amp;B481&amp;"'!B3"), INDEX(INDIRECT("'"&amp;B481&amp;"'!5:5"), COLUMN(INDIRECT("'"&amp;B481&amp;"'!"&amp;D481))))</f>
        <v>Outstanding Loans - Value</v>
      </c>
      <c r="F481" s="150" t="s">
        <v>1548</v>
      </c>
      <c r="G481" s="150" t="s">
        <v>1545</v>
      </c>
      <c r="H481" s="151" t="s">
        <v>1630</v>
      </c>
      <c r="I481" s="150" t="str">
        <f>IF(TRIM(SUBSTITUTE('AML.03.04'!$C$11&amp;"",CHAR(160),""))="","OK",IF(NOT(ISNUMBER('AML.03.04'!$C$11)),$G481&amp;": "&amp;$H481,"OK"))</f>
        <v>OK</v>
      </c>
      <c r="J481" s="150" t="str" cm="1">
        <f t="array" ref="J481">IF(
    _xlfn.TEXTJOIN(CHAR(10), TRUE,
        IF(
            _xlfn._xlws.FILTER($I$2:$I$917, ($B$2:$B$917=B481)*($C$2:$C$917=C481))&lt;&gt;"OK",
            _xlfn._xlws.FILTER($I$2:$I$917, ($B$2:$B$917=B481)*($C$2:$C$917=C481)),
            ""
        )
    )="",
    "OK",
    _xlfn.TEXTJOIN(CHAR(10), TRUE,
        IF(
            _xlfn._xlws.FILTER($I$2:$I$917, ($B$2:$B$917=B481)*($C$2:$C$917=C481))&lt;&gt;"OK",
            _xlfn._xlws.FILTER($I$2:$I$917, ($B$2:$B$917=B481)*($C$2:$C$917=C481)),
            ""
        )
    )
)</f>
        <v>OK</v>
      </c>
      <c r="K481" s="150" t="s">
        <v>1547</v>
      </c>
    </row>
    <row r="482" spans="1:11">
      <c r="A482" s="152" t="str">
        <f>"AMLA_VR_" &amp; B482 &amp; "_" &amp; C482 &amp; "_" &amp; TEXT(COUNTIFS($B$2:B482, B482, $C$2:C482, C482), "00")</f>
        <v>AMLA_VR_AML.03.04_C0050_01</v>
      </c>
      <c r="B482" s="150" t="s">
        <v>205</v>
      </c>
      <c r="C482" s="150" t="s">
        <v>112</v>
      </c>
      <c r="D482" s="150" t="s">
        <v>1563</v>
      </c>
      <c r="E482" s="153" t="str" cm="1">
        <f t="array" aca="1" ref="E482" ca="1">IF(C482="", INDIRECT("'"&amp;B482&amp;"'!B3"), INDEX(INDIRECT("'"&amp;B482&amp;"'!5:5"), COLUMN(INDIRECT("'"&amp;B482&amp;"'!"&amp;D482))))</f>
        <v>Loans Granted - Value</v>
      </c>
      <c r="F482" s="150" t="s">
        <v>1544</v>
      </c>
      <c r="G482" s="150" t="s">
        <v>1545</v>
      </c>
      <c r="H482" s="151" t="s">
        <v>1618</v>
      </c>
      <c r="I482" s="150" t="str">
        <f>IF('AML.03.04'!$F$11&lt;0, $G482 &amp; ": " &amp; $H482, "OK")</f>
        <v>OK</v>
      </c>
      <c r="J482" s="150" t="str" cm="1">
        <f t="array" ref="J482">IF(
    _xlfn.TEXTJOIN(CHAR(10), TRUE,
        IF(
            _xlfn._xlws.FILTER($I$2:$I$917, ($B$2:$B$917=B482)*($C$2:$C$917=C482))&lt;&gt;"OK",
            _xlfn._xlws.FILTER($I$2:$I$917, ($B$2:$B$917=B482)*($C$2:$C$917=C482)),
            ""
        )
    )="",
    "OK",
    _xlfn.TEXTJOIN(CHAR(10), TRUE,
        IF(
            _xlfn._xlws.FILTER($I$2:$I$917, ($B$2:$B$917=B482)*($C$2:$C$917=C482))&lt;&gt;"OK",
            _xlfn._xlws.FILTER($I$2:$I$917, ($B$2:$B$917=B482)*($C$2:$C$917=C482)),
            ""
        )
    )
)</f>
        <v>OK</v>
      </c>
      <c r="K482" s="150" t="s">
        <v>1547</v>
      </c>
    </row>
    <row r="483" spans="1:11">
      <c r="A483" s="152" t="str">
        <f>"AMLA_VR_" &amp; B483 &amp; "_" &amp; C483 &amp; "_" &amp; TEXT(COUNTIFS($B$2:B483, B483, $C$2:C483, C483), "00")</f>
        <v>AMLA_VR_AML.03.04_C0050_02</v>
      </c>
      <c r="B483" s="150" t="s">
        <v>205</v>
      </c>
      <c r="C483" s="150" t="s">
        <v>112</v>
      </c>
      <c r="D483" s="150" t="s">
        <v>1563</v>
      </c>
      <c r="E483" s="153" t="str" cm="1">
        <f t="array" aca="1" ref="E483" ca="1">IF(C483="", INDIRECT("'"&amp;B483&amp;"'!B3"), INDEX(INDIRECT("'"&amp;B483&amp;"'!5:5"), COLUMN(INDIRECT("'"&amp;B483&amp;"'!"&amp;D483))))</f>
        <v>Loans Granted - Value</v>
      </c>
      <c r="F483" s="150" t="s">
        <v>1548</v>
      </c>
      <c r="G483" s="150" t="s">
        <v>1545</v>
      </c>
      <c r="H483" s="151" t="s">
        <v>1630</v>
      </c>
      <c r="I483" s="150" t="str">
        <f>IF(TRIM(SUBSTITUTE('AML.03.04'!$F$11&amp;"",CHAR(160),""))="","OK",IF(NOT(ISNUMBER('AML.03.04'!$F$11)),$G483&amp;": "&amp;$H483,"OK"))</f>
        <v>OK</v>
      </c>
      <c r="J483" s="150" t="str" cm="1">
        <f t="array" ref="J483">IF(
    _xlfn.TEXTJOIN(CHAR(10), TRUE,
        IF(
            _xlfn._xlws.FILTER($I$2:$I$917, ($B$2:$B$917=B483)*($C$2:$C$917=C483))&lt;&gt;"OK",
            _xlfn._xlws.FILTER($I$2:$I$917, ($B$2:$B$917=B483)*($C$2:$C$917=C483)),
            ""
        )
    )="",
    "OK",
    _xlfn.TEXTJOIN(CHAR(10), TRUE,
        IF(
            _xlfn._xlws.FILTER($I$2:$I$917, ($B$2:$B$917=B483)*($C$2:$C$917=C483))&lt;&gt;"OK",
            _xlfn._xlws.FILTER($I$2:$I$917, ($B$2:$B$917=B483)*($C$2:$C$917=C483)),
            ""
        )
    )
)</f>
        <v>OK</v>
      </c>
      <c r="K483" s="150" t="s">
        <v>1547</v>
      </c>
    </row>
    <row r="484" spans="1:11">
      <c r="A484" s="152" t="str">
        <f>"AMLA_VR_" &amp; B484 &amp; "_" &amp; C484 &amp; "_" &amp; TEXT(COUNTIFS($B$2:B484, B484, $C$2:C484, C484), "00")</f>
        <v>AMLA_VR_AML.03.04_C0110_01</v>
      </c>
      <c r="B484" s="150" t="s">
        <v>205</v>
      </c>
      <c r="C484" s="150" t="s">
        <v>118</v>
      </c>
      <c r="D484" s="150" t="s">
        <v>1573</v>
      </c>
      <c r="E484" s="153" t="str" cm="1">
        <f t="array" aca="1" ref="E484" ca="1">IF(C484="", INDIRECT("'"&amp;B484&amp;"'!B3"), INDEX(INDIRECT("'"&amp;B484&amp;"'!5:5"), COLUMN(INDIRECT("'"&amp;B484&amp;"'!"&amp;D484))))</f>
        <v>Factoring Contracts Granted - Number</v>
      </c>
      <c r="F484" s="150" t="s">
        <v>1544</v>
      </c>
      <c r="G484" s="150" t="s">
        <v>1545</v>
      </c>
      <c r="H484" s="151" t="s">
        <v>1624</v>
      </c>
      <c r="I484" s="150" t="str">
        <f>IF('AML.03.04'!$L$11&lt;0, $G484 &amp; ": " &amp; $H484, "OK")</f>
        <v>OK</v>
      </c>
      <c r="J484" s="150" t="str" cm="1">
        <f t="array" ref="J484">IF(
    _xlfn.TEXTJOIN(CHAR(10), TRUE,
        IF(
            _xlfn._xlws.FILTER($I$2:$I$917, ($B$2:$B$917=B484)*($C$2:$C$917=C484))&lt;&gt;"OK",
            _xlfn._xlws.FILTER($I$2:$I$917, ($B$2:$B$917=B484)*($C$2:$C$917=C484)),
            ""
        )
    )="",
    "OK",
    _xlfn.TEXTJOIN(CHAR(10), TRUE,
        IF(
            _xlfn._xlws.FILTER($I$2:$I$917, ($B$2:$B$917=B484)*($C$2:$C$917=C484))&lt;&gt;"OK",
            _xlfn._xlws.FILTER($I$2:$I$917, ($B$2:$B$917=B484)*($C$2:$C$917=C484)),
            ""
        )
    )
)</f>
        <v>OK</v>
      </c>
      <c r="K484" s="150" t="s">
        <v>1547</v>
      </c>
    </row>
    <row r="485" spans="1:11">
      <c r="A485" s="152" t="str">
        <f>"AMLA_VR_" &amp; B485 &amp; "_" &amp; C485 &amp; "_" &amp; TEXT(COUNTIFS($B$2:B485, B485, $C$2:C485, C485), "00")</f>
        <v>AMLA_VR_AML.03.04_C0110_02</v>
      </c>
      <c r="B485" s="150" t="s">
        <v>205</v>
      </c>
      <c r="C485" s="150" t="s">
        <v>118</v>
      </c>
      <c r="D485" s="150" t="s">
        <v>1573</v>
      </c>
      <c r="E485" s="153" t="str" cm="1">
        <f t="array" aca="1" ref="E485" ca="1">IF(C485="", INDIRECT("'"&amp;B485&amp;"'!B3"), INDEX(INDIRECT("'"&amp;B485&amp;"'!5:5"), COLUMN(INDIRECT("'"&amp;B485&amp;"'!"&amp;D485))))</f>
        <v>Factoring Contracts Granted - Number</v>
      </c>
      <c r="F485" s="150" t="s">
        <v>1548</v>
      </c>
      <c r="G485" s="150" t="s">
        <v>1545</v>
      </c>
      <c r="H485" s="151" t="s">
        <v>1549</v>
      </c>
      <c r="I485" s="150" t="str">
        <f>IF(TRIM(SUBSTITUTE('AML.03.04'!$L$11&amp;"",CHAR(160),""))="","OK",IF(OR(NOT(ISNUMBER('AML.03.04'!$L$11)),IFERROR(INT('AML.03.04'!$L$11)&lt;&gt;'AML.03.04'!$L$11,TRUE)),$G485&amp;": "&amp;$H485,"OK"))</f>
        <v>OK</v>
      </c>
      <c r="J485" s="150" t="str" cm="1">
        <f t="array" ref="J485">IF(
    _xlfn.TEXTJOIN(CHAR(10), TRUE,
        IF(
            _xlfn._xlws.FILTER($I$2:$I$917, ($B$2:$B$917=B485)*($C$2:$C$917=C485))&lt;&gt;"OK",
            _xlfn._xlws.FILTER($I$2:$I$917, ($B$2:$B$917=B485)*($C$2:$C$917=C485)),
            ""
        )
    )="",
    "OK",
    _xlfn.TEXTJOIN(CHAR(10), TRUE,
        IF(
            _xlfn._xlws.FILTER($I$2:$I$917, ($B$2:$B$917=B485)*($C$2:$C$917=C485))&lt;&gt;"OK",
            _xlfn._xlws.FILTER($I$2:$I$917, ($B$2:$B$917=B485)*($C$2:$C$917=C485)),
            ""
        )
    )
)</f>
        <v>OK</v>
      </c>
      <c r="K485" s="150" t="s">
        <v>1547</v>
      </c>
    </row>
    <row r="486" spans="1:11">
      <c r="A486" s="152" t="str">
        <f>"AMLA_VR_" &amp; B486 &amp; "_" &amp; C486 &amp; "_" &amp; TEXT(COUNTIFS($B$2:B486, B486, $C$2:C486, C486), "00")</f>
        <v>AMLA_VR_AML.03.04_C0120_01</v>
      </c>
      <c r="B486" s="150" t="s">
        <v>205</v>
      </c>
      <c r="C486" s="150" t="s">
        <v>119</v>
      </c>
      <c r="D486" s="150" t="s">
        <v>1575</v>
      </c>
      <c r="E486" s="153" t="str" cm="1">
        <f t="array" aca="1" ref="E486" ca="1">IF(C486="", INDIRECT("'"&amp;B486&amp;"'!B3"), INDEX(INDIRECT("'"&amp;B486&amp;"'!5:5"), COLUMN(INDIRECT("'"&amp;B486&amp;"'!"&amp;D486))))</f>
        <v>Factoring Contracts Granted - Value</v>
      </c>
      <c r="F486" s="150" t="s">
        <v>1544</v>
      </c>
      <c r="G486" s="150" t="s">
        <v>1545</v>
      </c>
      <c r="H486" s="151" t="s">
        <v>1647</v>
      </c>
      <c r="I486" s="150" t="str">
        <f>IF('AML.03.04'!$M$11&lt;0, $G486 &amp; ": " &amp; $H486, "OK")</f>
        <v>OK</v>
      </c>
      <c r="J486" s="150" t="str" cm="1">
        <f t="array" ref="J486">IF(
    _xlfn.TEXTJOIN(CHAR(10), TRUE,
        IF(
            _xlfn._xlws.FILTER($I$2:$I$917, ($B$2:$B$917=B486)*($C$2:$C$917=C486))&lt;&gt;"OK",
            _xlfn._xlws.FILTER($I$2:$I$917, ($B$2:$B$917=B486)*($C$2:$C$917=C486)),
            ""
        )
    )="",
    "OK",
    _xlfn.TEXTJOIN(CHAR(10), TRUE,
        IF(
            _xlfn._xlws.FILTER($I$2:$I$917, ($B$2:$B$917=B486)*($C$2:$C$917=C486))&lt;&gt;"OK",
            _xlfn._xlws.FILTER($I$2:$I$917, ($B$2:$B$917=B486)*($C$2:$C$917=C486)),
            ""
        )
    )
)</f>
        <v>OK</v>
      </c>
      <c r="K486" s="150" t="s">
        <v>1547</v>
      </c>
    </row>
    <row r="487" spans="1:11">
      <c r="A487" s="152" t="str">
        <f>"AMLA_VR_" &amp; B487 &amp; "_" &amp; C487 &amp; "_" &amp; TEXT(COUNTIFS($B$2:B487, B487, $C$2:C487, C487), "00")</f>
        <v>AMLA_VR_AML.03.04_C0120_02</v>
      </c>
      <c r="B487" s="150" t="s">
        <v>205</v>
      </c>
      <c r="C487" s="150" t="s">
        <v>119</v>
      </c>
      <c r="D487" s="150" t="s">
        <v>1575</v>
      </c>
      <c r="E487" s="153" t="str" cm="1">
        <f t="array" aca="1" ref="E487" ca="1">IF(C487="", INDIRECT("'"&amp;B487&amp;"'!B3"), INDEX(INDIRECT("'"&amp;B487&amp;"'!5:5"), COLUMN(INDIRECT("'"&amp;B487&amp;"'!"&amp;D487))))</f>
        <v>Factoring Contracts Granted - Value</v>
      </c>
      <c r="F487" s="150" t="s">
        <v>1548</v>
      </c>
      <c r="G487" s="150" t="s">
        <v>1545</v>
      </c>
      <c r="H487" s="151" t="s">
        <v>1630</v>
      </c>
      <c r="I487" s="150" t="str">
        <f>IF(TRIM(SUBSTITUTE('AML.03.04'!$M$11&amp;"",CHAR(160),""))="","OK",IF(NOT(ISNUMBER('AML.03.04'!$M$11)),$G487&amp;": "&amp;$H487,"OK"))</f>
        <v>OK</v>
      </c>
      <c r="J487" s="150" t="str" cm="1">
        <f t="array" ref="J487">IF(
    _xlfn.TEXTJOIN(CHAR(10), TRUE,
        IF(
            _xlfn._xlws.FILTER($I$2:$I$917, ($B$2:$B$917=B487)*($C$2:$C$917=C487))&lt;&gt;"OK",
            _xlfn._xlws.FILTER($I$2:$I$917, ($B$2:$B$917=B487)*($C$2:$C$917=C487)),
            ""
        )
    )="",
    "OK",
    _xlfn.TEXTJOIN(CHAR(10), TRUE,
        IF(
            _xlfn._xlws.FILTER($I$2:$I$917, ($B$2:$B$917=B487)*($C$2:$C$917=C487))&lt;&gt;"OK",
            _xlfn._xlws.FILTER($I$2:$I$917, ($B$2:$B$917=B487)*($C$2:$C$917=C487)),
            ""
        )
    )
)</f>
        <v>OK</v>
      </c>
      <c r="K487" s="150" t="s">
        <v>1547</v>
      </c>
    </row>
    <row r="488" spans="1:11">
      <c r="A488" s="152" t="str">
        <f>"AMLA_VR_" &amp; B488 &amp; "_" &amp; C488 &amp; "_" &amp; TEXT(COUNTIFS($B$2:B488, B488, $C$2:C488, C488), "00")</f>
        <v>AMLA_VR_AML.03.06_C0010_01</v>
      </c>
      <c r="B488" s="150" t="s">
        <v>229</v>
      </c>
      <c r="C488" s="150" t="s">
        <v>108</v>
      </c>
      <c r="D488" s="150" t="s">
        <v>1556</v>
      </c>
      <c r="E488" s="153" t="str" cm="1">
        <f t="array" aca="1" ref="E488" ca="1">IF(C488="", INDIRECT("'"&amp;B488&amp;"'!B3"), INDEX(INDIRECT("'"&amp;B488&amp;"'!5:5"), COLUMN(INDIRECT("'"&amp;B488&amp;"'!"&amp;D488))))</f>
        <v>Currency Exchange - Sell (Number)</v>
      </c>
      <c r="F488" s="150" t="s">
        <v>1544</v>
      </c>
      <c r="G488" s="150" t="s">
        <v>1545</v>
      </c>
      <c r="H488" s="151" t="s">
        <v>1629</v>
      </c>
      <c r="I488" s="150" t="str">
        <f>IF('AML.03.06'!$B$11&lt;0, $G488 &amp; ": " &amp; $H488, "OK")</f>
        <v>OK</v>
      </c>
      <c r="J488" s="150" t="str" cm="1">
        <f t="array" ref="J488">IF(
    _xlfn.TEXTJOIN(CHAR(10), TRUE,
        IF(
            _xlfn._xlws.FILTER($I$2:$I$917, ($B$2:$B$917=B488)*($C$2:$C$917=C488))&lt;&gt;"OK",
            _xlfn._xlws.FILTER($I$2:$I$917, ($B$2:$B$917=B488)*($C$2:$C$917=C488)),
            ""
        )
    )="",
    "OK",
    _xlfn.TEXTJOIN(CHAR(10), TRUE,
        IF(
            _xlfn._xlws.FILTER($I$2:$I$917, ($B$2:$B$917=B488)*($C$2:$C$917=C488))&lt;&gt;"OK",
            _xlfn._xlws.FILTER($I$2:$I$917, ($B$2:$B$917=B488)*($C$2:$C$917=C488)),
            ""
        )
    )
)</f>
        <v>OK</v>
      </c>
      <c r="K488" s="150" t="s">
        <v>1547</v>
      </c>
    </row>
    <row r="489" spans="1:11">
      <c r="A489" s="152" t="str">
        <f>"AMLA_VR_" &amp; B489 &amp; "_" &amp; C489 &amp; "_" &amp; TEXT(COUNTIFS($B$2:B489, B489, $C$2:C489, C489), "00")</f>
        <v>AMLA_VR_AML.03.06_C0010_02</v>
      </c>
      <c r="B489" s="150" t="s">
        <v>229</v>
      </c>
      <c r="C489" s="150" t="s">
        <v>108</v>
      </c>
      <c r="D489" s="150" t="s">
        <v>1556</v>
      </c>
      <c r="E489" s="153" t="str" cm="1">
        <f t="array" aca="1" ref="E489" ca="1">IF(C489="", INDIRECT("'"&amp;B489&amp;"'!B3"), INDEX(INDIRECT("'"&amp;B489&amp;"'!5:5"), COLUMN(INDIRECT("'"&amp;B489&amp;"'!"&amp;D489))))</f>
        <v>Currency Exchange - Sell (Number)</v>
      </c>
      <c r="F489" s="150" t="s">
        <v>1548</v>
      </c>
      <c r="G489" s="150" t="s">
        <v>1545</v>
      </c>
      <c r="H489" s="151" t="s">
        <v>1549</v>
      </c>
      <c r="I489" s="150" t="str">
        <f>IF(TRIM(SUBSTITUTE('AML.03.06'!$B$11&amp;"",CHAR(160),""))="","OK",IF(OR(NOT(ISNUMBER('AML.03.06'!$B$11)),IFERROR(INT('AML.03.06'!$B$11)&lt;&gt;'AML.03.06'!$B$11,TRUE)),$G489&amp;": "&amp;$H489,"OK"))</f>
        <v>OK</v>
      </c>
      <c r="J489" s="150" t="str" cm="1">
        <f t="array" ref="J489">IF(
    _xlfn.TEXTJOIN(CHAR(10), TRUE,
        IF(
            _xlfn._xlws.FILTER($I$2:$I$917, ($B$2:$B$917=B489)*($C$2:$C$917=C489))&lt;&gt;"OK",
            _xlfn._xlws.FILTER($I$2:$I$917, ($B$2:$B$917=B489)*($C$2:$C$917=C489)),
            ""
        )
    )="",
    "OK",
    _xlfn.TEXTJOIN(CHAR(10), TRUE,
        IF(
            _xlfn._xlws.FILTER($I$2:$I$917, ($B$2:$B$917=B489)*($C$2:$C$917=C489))&lt;&gt;"OK",
            _xlfn._xlws.FILTER($I$2:$I$917, ($B$2:$B$917=B489)*($C$2:$C$917=C489)),
            ""
        )
    )
)</f>
        <v>OK</v>
      </c>
      <c r="K489" s="150" t="s">
        <v>1547</v>
      </c>
    </row>
    <row r="490" spans="1:11">
      <c r="A490" s="152" t="str">
        <f>"AMLA_VR_" &amp; B490 &amp; "_" &amp; C490 &amp; "_" &amp; TEXT(COUNTIFS($B$2:B490, B490, $C$2:C490, C490), "00")</f>
        <v>AMLA_VR_AML.03.06_C0020_01</v>
      </c>
      <c r="B490" s="150" t="s">
        <v>229</v>
      </c>
      <c r="C490" s="150" t="s">
        <v>109</v>
      </c>
      <c r="D490" s="150" t="s">
        <v>1543</v>
      </c>
      <c r="E490" s="153" t="str" cm="1">
        <f t="array" aca="1" ref="E490" ca="1">IF(C490="", INDIRECT("'"&amp;B490&amp;"'!B3"), INDEX(INDIRECT("'"&amp;B490&amp;"'!5:5"), COLUMN(INDIRECT("'"&amp;B490&amp;"'!"&amp;D490))))</f>
        <v>Currency Exchange - Buy (Number)</v>
      </c>
      <c r="F490" s="150" t="s">
        <v>1544</v>
      </c>
      <c r="G490" s="150" t="s">
        <v>1545</v>
      </c>
      <c r="H490" s="151" t="s">
        <v>1546</v>
      </c>
      <c r="I490" s="150" t="str">
        <f>IF('AML.03.06'!$C$11&lt;0, $G490 &amp; ": " &amp; $H490, "OK")</f>
        <v>OK</v>
      </c>
      <c r="J490" s="150" t="str" cm="1">
        <f t="array" ref="J490">IF(
    _xlfn.TEXTJOIN(CHAR(10), TRUE,
        IF(
            _xlfn._xlws.FILTER($I$2:$I$917, ($B$2:$B$917=B490)*($C$2:$C$917=C490))&lt;&gt;"OK",
            _xlfn._xlws.FILTER($I$2:$I$917, ($B$2:$B$917=B490)*($C$2:$C$917=C490)),
            ""
        )
    )="",
    "OK",
    _xlfn.TEXTJOIN(CHAR(10), TRUE,
        IF(
            _xlfn._xlws.FILTER($I$2:$I$917, ($B$2:$B$917=B490)*($C$2:$C$917=C490))&lt;&gt;"OK",
            _xlfn._xlws.FILTER($I$2:$I$917, ($B$2:$B$917=B490)*($C$2:$C$917=C490)),
            ""
        )
    )
)</f>
        <v>OK</v>
      </c>
      <c r="K490" s="150" t="s">
        <v>1547</v>
      </c>
    </row>
    <row r="491" spans="1:11">
      <c r="A491" s="152" t="str">
        <f>"AMLA_VR_" &amp; B491 &amp; "_" &amp; C491 &amp; "_" &amp; TEXT(COUNTIFS($B$2:B491, B491, $C$2:C491, C491), "00")</f>
        <v>AMLA_VR_AML.03.06_C0020_02</v>
      </c>
      <c r="B491" s="150" t="s">
        <v>229</v>
      </c>
      <c r="C491" s="150" t="s">
        <v>109</v>
      </c>
      <c r="D491" s="150" t="s">
        <v>1543</v>
      </c>
      <c r="E491" s="153" t="str" cm="1">
        <f t="array" aca="1" ref="E491" ca="1">IF(C491="", INDIRECT("'"&amp;B491&amp;"'!B3"), INDEX(INDIRECT("'"&amp;B491&amp;"'!5:5"), COLUMN(INDIRECT("'"&amp;B491&amp;"'!"&amp;D491))))</f>
        <v>Currency Exchange - Buy (Number)</v>
      </c>
      <c r="F491" s="150" t="s">
        <v>1548</v>
      </c>
      <c r="G491" s="150" t="s">
        <v>1545</v>
      </c>
      <c r="H491" s="151" t="s">
        <v>1549</v>
      </c>
      <c r="I491" s="150" t="str">
        <f>IF(TRIM(SUBSTITUTE('AML.03.06'!$C$11&amp;"",CHAR(160),""))="","OK",IF(OR(NOT(ISNUMBER('AML.03.06'!$C$11)),IFERROR(INT('AML.03.06'!$C$11)&lt;&gt;'AML.03.06'!$C$11,TRUE)),$G491&amp;": "&amp;$H491,"OK"))</f>
        <v>OK</v>
      </c>
      <c r="J491" s="150" t="str" cm="1">
        <f t="array" ref="J491">IF(
    _xlfn.TEXTJOIN(CHAR(10), TRUE,
        IF(
            _xlfn._xlws.FILTER($I$2:$I$917, ($B$2:$B$917=B491)*($C$2:$C$917=C491))&lt;&gt;"OK",
            _xlfn._xlws.FILTER($I$2:$I$917, ($B$2:$B$917=B491)*($C$2:$C$917=C491)),
            ""
        )
    )="",
    "OK",
    _xlfn.TEXTJOIN(CHAR(10), TRUE,
        IF(
            _xlfn._xlws.FILTER($I$2:$I$917, ($B$2:$B$917=B491)*($C$2:$C$917=C491))&lt;&gt;"OK",
            _xlfn._xlws.FILTER($I$2:$I$917, ($B$2:$B$917=B491)*($C$2:$C$917=C491)),
            ""
        )
    )
)</f>
        <v>OK</v>
      </c>
      <c r="K491" s="150" t="s">
        <v>1547</v>
      </c>
    </row>
    <row r="492" spans="1:11">
      <c r="A492" s="152" t="str">
        <f>"AMLA_VR_" &amp; B492 &amp; "_" &amp; C492 &amp; "_" &amp; TEXT(COUNTIFS($B$2:B492, B492, $C$2:C492, C492), "00")</f>
        <v>AMLA_VR_AML.03.06_C0050_01</v>
      </c>
      <c r="B492" s="150" t="s">
        <v>229</v>
      </c>
      <c r="C492" s="150" t="s">
        <v>112</v>
      </c>
      <c r="D492" s="150" t="s">
        <v>1563</v>
      </c>
      <c r="E492" s="153" t="str" cm="1">
        <f t="array" aca="1" ref="E492" ca="1">IF(C492="", INDIRECT("'"&amp;B492&amp;"'!B3"), INDEX(INDIRECT("'"&amp;B492&amp;"'!5:5"), COLUMN(INDIRECT("'"&amp;B492&amp;"'!"&amp;D492))))</f>
        <v>Currency Exchange - Sell (Value)</v>
      </c>
      <c r="F492" s="150" t="s">
        <v>1544</v>
      </c>
      <c r="G492" s="150" t="s">
        <v>1545</v>
      </c>
      <c r="H492" s="151" t="s">
        <v>1618</v>
      </c>
      <c r="I492" s="150" t="str">
        <f>IF('AML.03.06'!$F$11&lt;0, $G492 &amp; ": " &amp; $H492, "OK")</f>
        <v>OK</v>
      </c>
      <c r="J492" s="150" t="str" cm="1">
        <f t="array" ref="J492">IF(
    _xlfn.TEXTJOIN(CHAR(10), TRUE,
        IF(
            _xlfn._xlws.FILTER($I$2:$I$917, ($B$2:$B$917=B492)*($C$2:$C$917=C492))&lt;&gt;"OK",
            _xlfn._xlws.FILTER($I$2:$I$917, ($B$2:$B$917=B492)*($C$2:$C$917=C492)),
            ""
        )
    )="",
    "OK",
    _xlfn.TEXTJOIN(CHAR(10), TRUE,
        IF(
            _xlfn._xlws.FILTER($I$2:$I$917, ($B$2:$B$917=B492)*($C$2:$C$917=C492))&lt;&gt;"OK",
            _xlfn._xlws.FILTER($I$2:$I$917, ($B$2:$B$917=B492)*($C$2:$C$917=C492)),
            ""
        )
    )
)</f>
        <v>OK</v>
      </c>
      <c r="K492" s="150" t="s">
        <v>1547</v>
      </c>
    </row>
    <row r="493" spans="1:11">
      <c r="A493" s="152" t="str">
        <f>"AMLA_VR_" &amp; B493 &amp; "_" &amp; C493 &amp; "_" &amp; TEXT(COUNTIFS($B$2:B493, B493, $C$2:C493, C493), "00")</f>
        <v>AMLA_VR_AML.03.06_C0050_02</v>
      </c>
      <c r="B493" s="150" t="s">
        <v>229</v>
      </c>
      <c r="C493" s="150" t="s">
        <v>112</v>
      </c>
      <c r="D493" s="150" t="s">
        <v>1563</v>
      </c>
      <c r="E493" s="153" t="str" cm="1">
        <f t="array" aca="1" ref="E493" ca="1">IF(C493="", INDIRECT("'"&amp;B493&amp;"'!B3"), INDEX(INDIRECT("'"&amp;B493&amp;"'!5:5"), COLUMN(INDIRECT("'"&amp;B493&amp;"'!"&amp;D493))))</f>
        <v>Currency Exchange - Sell (Value)</v>
      </c>
      <c r="F493" s="150" t="s">
        <v>1548</v>
      </c>
      <c r="G493" s="150" t="s">
        <v>1545</v>
      </c>
      <c r="H493" s="151" t="s">
        <v>1630</v>
      </c>
      <c r="I493" s="150" t="str">
        <f>IF(TRIM(SUBSTITUTE('AML.03.06'!$F$11&amp;"",CHAR(160),""))="","OK",IF(NOT(ISNUMBER('AML.03.06'!$F$11)),$G493&amp;": "&amp;$H493,"OK"))</f>
        <v>OK</v>
      </c>
      <c r="J493" s="150" t="str" cm="1">
        <f t="array" ref="J493">IF(
    _xlfn.TEXTJOIN(CHAR(10), TRUE,
        IF(
            _xlfn._xlws.FILTER($I$2:$I$917, ($B$2:$B$917=B493)*($C$2:$C$917=C493))&lt;&gt;"OK",
            _xlfn._xlws.FILTER($I$2:$I$917, ($B$2:$B$917=B493)*($C$2:$C$917=C493)),
            ""
        )
    )="",
    "OK",
    _xlfn.TEXTJOIN(CHAR(10), TRUE,
        IF(
            _xlfn._xlws.FILTER($I$2:$I$917, ($B$2:$B$917=B493)*($C$2:$C$917=C493))&lt;&gt;"OK",
            _xlfn._xlws.FILTER($I$2:$I$917, ($B$2:$B$917=B493)*($C$2:$C$917=C493)),
            ""
        )
    )
)</f>
        <v>OK</v>
      </c>
      <c r="K493" s="150" t="s">
        <v>1547</v>
      </c>
    </row>
    <row r="494" spans="1:11">
      <c r="A494" s="152" t="str">
        <f>"AMLA_VR_" &amp; B494 &amp; "_" &amp; C494 &amp; "_" &amp; TEXT(COUNTIFS($B$2:B494, B494, $C$2:C494, C494), "00")</f>
        <v>AMLA_VR_AML.03.06_C0060_01</v>
      </c>
      <c r="B494" s="150" t="s">
        <v>229</v>
      </c>
      <c r="C494" s="150" t="s">
        <v>113</v>
      </c>
      <c r="D494" s="150" t="s">
        <v>1565</v>
      </c>
      <c r="E494" s="153" t="str" cm="1">
        <f t="array" aca="1" ref="E494" ca="1">IF(C494="", INDIRECT("'"&amp;B494&amp;"'!B3"), INDEX(INDIRECT("'"&amp;B494&amp;"'!5:5"), COLUMN(INDIRECT("'"&amp;B494&amp;"'!"&amp;D494))))</f>
        <v>Currency Exchange - Buy (Value)</v>
      </c>
      <c r="F494" s="150" t="s">
        <v>1544</v>
      </c>
      <c r="G494" s="150" t="s">
        <v>1545</v>
      </c>
      <c r="H494" s="151" t="s">
        <v>1619</v>
      </c>
      <c r="I494" s="150" t="str">
        <f>IF('AML.03.06'!$G$11&lt;0, $G494 &amp; ": " &amp; $H494, "OK")</f>
        <v>OK</v>
      </c>
      <c r="J494" s="150" t="str" cm="1">
        <f t="array" ref="J494">IF(
    _xlfn.TEXTJOIN(CHAR(10), TRUE,
        IF(
            _xlfn._xlws.FILTER($I$2:$I$917, ($B$2:$B$917=B494)*($C$2:$C$917=C494))&lt;&gt;"OK",
            _xlfn._xlws.FILTER($I$2:$I$917, ($B$2:$B$917=B494)*($C$2:$C$917=C494)),
            ""
        )
    )="",
    "OK",
    _xlfn.TEXTJOIN(CHAR(10), TRUE,
        IF(
            _xlfn._xlws.FILTER($I$2:$I$917, ($B$2:$B$917=B494)*($C$2:$C$917=C494))&lt;&gt;"OK",
            _xlfn._xlws.FILTER($I$2:$I$917, ($B$2:$B$917=B494)*($C$2:$C$917=C494)),
            ""
        )
    )
)</f>
        <v>OK</v>
      </c>
      <c r="K494" s="150" t="s">
        <v>1547</v>
      </c>
    </row>
    <row r="495" spans="1:11">
      <c r="A495" s="152" t="str">
        <f>"AMLA_VR_" &amp; B495 &amp; "_" &amp; C495 &amp; "_" &amp; TEXT(COUNTIFS($B$2:B495, B495, $C$2:C495, C495), "00")</f>
        <v>AMLA_VR_AML.03.06_C0060_02</v>
      </c>
      <c r="B495" s="150" t="s">
        <v>229</v>
      </c>
      <c r="C495" s="150" t="s">
        <v>113</v>
      </c>
      <c r="D495" s="150" t="s">
        <v>1565</v>
      </c>
      <c r="E495" s="153" t="str" cm="1">
        <f t="array" aca="1" ref="E495" ca="1">IF(C495="", INDIRECT("'"&amp;B495&amp;"'!B3"), INDEX(INDIRECT("'"&amp;B495&amp;"'!5:5"), COLUMN(INDIRECT("'"&amp;B495&amp;"'!"&amp;D495))))</f>
        <v>Currency Exchange - Buy (Value)</v>
      </c>
      <c r="F495" s="150" t="s">
        <v>1548</v>
      </c>
      <c r="G495" s="150" t="s">
        <v>1545</v>
      </c>
      <c r="H495" s="151" t="s">
        <v>1630</v>
      </c>
      <c r="I495" s="150" t="str">
        <f>IF(TRIM(SUBSTITUTE('AML.03.06'!$G$11&amp;"",CHAR(160),""))="","OK",IF(NOT(ISNUMBER('AML.03.06'!$G$11)),$G495&amp;": "&amp;$H495,"OK"))</f>
        <v>OK</v>
      </c>
      <c r="J495" s="150" t="str" cm="1">
        <f t="array" ref="J495">IF(
    _xlfn.TEXTJOIN(CHAR(10), TRUE,
        IF(
            _xlfn._xlws.FILTER($I$2:$I$917, ($B$2:$B$917=B495)*($C$2:$C$917=C495))&lt;&gt;"OK",
            _xlfn._xlws.FILTER($I$2:$I$917, ($B$2:$B$917=B495)*($C$2:$C$917=C495)),
            ""
        )
    )="",
    "OK",
    _xlfn.TEXTJOIN(CHAR(10), TRUE,
        IF(
            _xlfn._xlws.FILTER($I$2:$I$917, ($B$2:$B$917=B495)*($C$2:$C$917=C495))&lt;&gt;"OK",
            _xlfn._xlws.FILTER($I$2:$I$917, ($B$2:$B$917=B495)*($C$2:$C$917=C495)),
            ""
        )
    )
)</f>
        <v>OK</v>
      </c>
      <c r="K495" s="150" t="s">
        <v>1547</v>
      </c>
    </row>
    <row r="496" spans="1:11">
      <c r="A496" s="152" t="str">
        <f>"AMLA_VR_" &amp; B496 &amp; "_" &amp; C496 &amp; "_" &amp; TEXT(COUNTIFS($B$2:B496, B496, $C$2:C496, C496), "00")</f>
        <v>AMLA_VR_AML.03.06_C0070_01</v>
      </c>
      <c r="B496" s="150" t="s">
        <v>229</v>
      </c>
      <c r="C496" s="150" t="s">
        <v>114</v>
      </c>
      <c r="D496" s="150" t="s">
        <v>1567</v>
      </c>
      <c r="E496" s="153" t="str" cm="1">
        <f t="array" aca="1" ref="E496" ca="1">IF(C496="", INDIRECT("'"&amp;B496&amp;"'!B3"), INDEX(INDIRECT("'"&amp;B496&amp;"'!5:5"), COLUMN(INDIRECT("'"&amp;B496&amp;"'!"&amp;D496))))</f>
        <v>Currency Exchange - Cash-to-Cash (Value)</v>
      </c>
      <c r="F496" s="150" t="s">
        <v>1544</v>
      </c>
      <c r="G496" s="150" t="s">
        <v>1545</v>
      </c>
      <c r="H496" s="151" t="s">
        <v>1620</v>
      </c>
      <c r="I496" s="150" t="str">
        <f>IF('AML.03.06'!$H$11&lt;0, $G496 &amp; ": " &amp; $H496, "OK")</f>
        <v>OK</v>
      </c>
      <c r="J496" s="150" t="str" cm="1">
        <f t="array" ref="J496">IF(
    _xlfn.TEXTJOIN(CHAR(10), TRUE,
        IF(
            _xlfn._xlws.FILTER($I$2:$I$917, ($B$2:$B$917=B496)*($C$2:$C$917=C496))&lt;&gt;"OK",
            _xlfn._xlws.FILTER($I$2:$I$917, ($B$2:$B$917=B496)*($C$2:$C$917=C496)),
            ""
        )
    )="",
    "OK",
    _xlfn.TEXTJOIN(CHAR(10), TRUE,
        IF(
            _xlfn._xlws.FILTER($I$2:$I$917, ($B$2:$B$917=B496)*($C$2:$C$917=C496))&lt;&gt;"OK",
            _xlfn._xlws.FILTER($I$2:$I$917, ($B$2:$B$917=B496)*($C$2:$C$917=C496)),
            ""
        )
    )
)</f>
        <v>OK</v>
      </c>
      <c r="K496" s="150" t="s">
        <v>1547</v>
      </c>
    </row>
    <row r="497" spans="1:11">
      <c r="A497" s="152" t="str">
        <f>"AMLA_VR_" &amp; B497 &amp; "_" &amp; C497 &amp; "_" &amp; TEXT(COUNTIFS($B$2:B497, B497, $C$2:C497, C497), "00")</f>
        <v>AMLA_VR_AML.03.06_C0070_02</v>
      </c>
      <c r="B497" s="150" t="s">
        <v>229</v>
      </c>
      <c r="C497" s="150" t="s">
        <v>114</v>
      </c>
      <c r="D497" s="150" t="s">
        <v>1567</v>
      </c>
      <c r="E497" s="153" t="str" cm="1">
        <f t="array" aca="1" ref="E497" ca="1">IF(C497="", INDIRECT("'"&amp;B497&amp;"'!B3"), INDEX(INDIRECT("'"&amp;B497&amp;"'!5:5"), COLUMN(INDIRECT("'"&amp;B497&amp;"'!"&amp;D497))))</f>
        <v>Currency Exchange - Cash-to-Cash (Value)</v>
      </c>
      <c r="F497" s="150" t="s">
        <v>1548</v>
      </c>
      <c r="G497" s="150" t="s">
        <v>1545</v>
      </c>
      <c r="H497" s="151" t="s">
        <v>1630</v>
      </c>
      <c r="I497" s="150" t="str">
        <f>IF(TRIM(SUBSTITUTE('AML.03.06'!$H$11&amp;"",CHAR(160),""))="","OK",IF(NOT(ISNUMBER('AML.03.06'!$H$11)),$G497&amp;": "&amp;$H497,"OK"))</f>
        <v>OK</v>
      </c>
      <c r="J497" s="150" t="str" cm="1">
        <f t="array" ref="J497">IF(
    _xlfn.TEXTJOIN(CHAR(10), TRUE,
        IF(
            _xlfn._xlws.FILTER($I$2:$I$917, ($B$2:$B$917=B497)*($C$2:$C$917=C497))&lt;&gt;"OK",
            _xlfn._xlws.FILTER($I$2:$I$917, ($B$2:$B$917=B497)*($C$2:$C$917=C497)),
            ""
        )
    )="",
    "OK",
    _xlfn.TEXTJOIN(CHAR(10), TRUE,
        IF(
            _xlfn._xlws.FILTER($I$2:$I$917, ($B$2:$B$917=B497)*($C$2:$C$917=C497))&lt;&gt;"OK",
            _xlfn._xlws.FILTER($I$2:$I$917, ($B$2:$B$917=B497)*($C$2:$C$917=C497)),
            ""
        )
    )
)</f>
        <v>OK</v>
      </c>
      <c r="K497" s="150" t="s">
        <v>1547</v>
      </c>
    </row>
    <row r="498" spans="1:11">
      <c r="A498" s="152" t="str">
        <f>"AMLA_VR_" &amp; B498 &amp; "_" &amp; C498 &amp; "_" &amp; TEXT(COUNTIFS($B$2:B498, B498, $C$2:C498, C498), "00")</f>
        <v>AMLA_VR_AML.04.02_C0010_01</v>
      </c>
      <c r="B498" s="150" t="s">
        <v>249</v>
      </c>
      <c r="C498" s="150" t="s">
        <v>108</v>
      </c>
      <c r="D498" s="150" t="s">
        <v>1556</v>
      </c>
      <c r="E498" s="153" t="str" cm="1">
        <f t="array" aca="1" ref="E498" ca="1">IF(C498="", INDIRECT("'"&amp;B498&amp;"'!B3"), INDEX(INDIRECT("'"&amp;B498&amp;"'!5:5"), COLUMN(INDIRECT("'"&amp;B498&amp;"'!"&amp;D498))))</f>
        <v>Money Remittance (Incoming) – Number</v>
      </c>
      <c r="F498" s="150" t="s">
        <v>1544</v>
      </c>
      <c r="G498" s="150" t="s">
        <v>1545</v>
      </c>
      <c r="H498" s="151" t="s">
        <v>1629</v>
      </c>
      <c r="I498" s="150" t="str">
        <f>IF('AML.04.02'!$B$11&lt;0, $G498 &amp; ": " &amp; $H498, "OK")</f>
        <v>OK</v>
      </c>
      <c r="J498" s="150" t="str" cm="1">
        <f t="array" ref="J498">IF(
    _xlfn.TEXTJOIN(CHAR(10), TRUE,
        IF(
            _xlfn._xlws.FILTER($I$2:$I$917, ($B$2:$B$917=B498)*($C$2:$C$917=C498))&lt;&gt;"OK",
            _xlfn._xlws.FILTER($I$2:$I$917, ($B$2:$B$917=B498)*($C$2:$C$917=C498)),
            ""
        )
    )="",
    "OK",
    _xlfn.TEXTJOIN(CHAR(10), TRUE,
        IF(
            _xlfn._xlws.FILTER($I$2:$I$917, ($B$2:$B$917=B498)*($C$2:$C$917=C498))&lt;&gt;"OK",
            _xlfn._xlws.FILTER($I$2:$I$917, ($B$2:$B$917=B498)*($C$2:$C$917=C498)),
            ""
        )
    )
)</f>
        <v>OK</v>
      </c>
      <c r="K498" s="150" t="s">
        <v>1547</v>
      </c>
    </row>
    <row r="499" spans="1:11">
      <c r="A499" s="152" t="str">
        <f>"AMLA_VR_" &amp; B499 &amp; "_" &amp; C499 &amp; "_" &amp; TEXT(COUNTIFS($B$2:B499, B499, $C$2:C499, C499), "00")</f>
        <v>AMLA_VR_AML.04.02_C0010_02</v>
      </c>
      <c r="B499" s="150" t="s">
        <v>249</v>
      </c>
      <c r="C499" s="150" t="s">
        <v>108</v>
      </c>
      <c r="D499" s="150" t="s">
        <v>1556</v>
      </c>
      <c r="E499" s="153" t="str" cm="1">
        <f t="array" aca="1" ref="E499" ca="1">IF(C499="", INDIRECT("'"&amp;B499&amp;"'!B3"), INDEX(INDIRECT("'"&amp;B499&amp;"'!5:5"), COLUMN(INDIRECT("'"&amp;B499&amp;"'!"&amp;D499))))</f>
        <v>Money Remittance (Incoming) – Number</v>
      </c>
      <c r="F499" s="150" t="s">
        <v>1548</v>
      </c>
      <c r="G499" s="150" t="s">
        <v>1545</v>
      </c>
      <c r="H499" s="151" t="s">
        <v>1549</v>
      </c>
      <c r="I499" s="150" t="str">
        <f>IF(TRIM(SUBSTITUTE('AML.04.02'!$B$11&amp;"",CHAR(160),""))="","OK",IF(OR(NOT(ISNUMBER('AML.04.02'!$B$11)),IFERROR(INT('AML.04.02'!$B$11)&lt;&gt;'AML.04.02'!$B$11,TRUE)),$G499&amp;": "&amp;$H499,"OK"))</f>
        <v>OK</v>
      </c>
      <c r="J499" s="150" t="str" cm="1">
        <f t="array" ref="J499">IF(
    _xlfn.TEXTJOIN(CHAR(10), TRUE,
        IF(
            _xlfn._xlws.FILTER($I$2:$I$917, ($B$2:$B$917=B499)*($C$2:$C$917=C499))&lt;&gt;"OK",
            _xlfn._xlws.FILTER($I$2:$I$917, ($B$2:$B$917=B499)*($C$2:$C$917=C499)),
            ""
        )
    )="",
    "OK",
    _xlfn.TEXTJOIN(CHAR(10), TRUE,
        IF(
            _xlfn._xlws.FILTER($I$2:$I$917, ($B$2:$B$917=B499)*($C$2:$C$917=C499))&lt;&gt;"OK",
            _xlfn._xlws.FILTER($I$2:$I$917, ($B$2:$B$917=B499)*($C$2:$C$917=C499)),
            ""
        )
    )
)</f>
        <v>OK</v>
      </c>
      <c r="K499" s="150" t="s">
        <v>1547</v>
      </c>
    </row>
    <row r="500" spans="1:11">
      <c r="A500" s="152" t="str">
        <f>"AMLA_VR_" &amp; B500 &amp; "_" &amp; C500 &amp; "_" &amp; TEXT(COUNTIFS($B$2:B500, B500, $C$2:C500, C500), "00")</f>
        <v>AMLA_VR_AML.04.02_C0020_01</v>
      </c>
      <c r="B500" s="150" t="s">
        <v>249</v>
      </c>
      <c r="C500" s="150" t="s">
        <v>109</v>
      </c>
      <c r="D500" s="150" t="s">
        <v>1543</v>
      </c>
      <c r="E500" s="153" t="str" cm="1">
        <f t="array" aca="1" ref="E500" ca="1">IF(C500="", INDIRECT("'"&amp;B500&amp;"'!B3"), INDEX(INDIRECT("'"&amp;B500&amp;"'!5:5"), COLUMN(INDIRECT("'"&amp;B500&amp;"'!"&amp;D500))))</f>
        <v>Money Remittance (Outgoing) – Number</v>
      </c>
      <c r="F500" s="150" t="s">
        <v>1544</v>
      </c>
      <c r="G500" s="150" t="s">
        <v>1545</v>
      </c>
      <c r="H500" s="151" t="s">
        <v>1546</v>
      </c>
      <c r="I500" s="150" t="str">
        <f>IF('AML.04.02'!$C$11&lt;0, $G500 &amp; ": " &amp; $H500, "OK")</f>
        <v>OK</v>
      </c>
      <c r="J500" s="150" t="str" cm="1">
        <f t="array" ref="J500">IF(
    _xlfn.TEXTJOIN(CHAR(10), TRUE,
        IF(
            _xlfn._xlws.FILTER($I$2:$I$917, ($B$2:$B$917=B500)*($C$2:$C$917=C500))&lt;&gt;"OK",
            _xlfn._xlws.FILTER($I$2:$I$917, ($B$2:$B$917=B500)*($C$2:$C$917=C500)),
            ""
        )
    )="",
    "OK",
    _xlfn.TEXTJOIN(CHAR(10), TRUE,
        IF(
            _xlfn._xlws.FILTER($I$2:$I$917, ($B$2:$B$917=B500)*($C$2:$C$917=C500))&lt;&gt;"OK",
            _xlfn._xlws.FILTER($I$2:$I$917, ($B$2:$B$917=B500)*($C$2:$C$917=C500)),
            ""
        )
    )
)</f>
        <v>OK</v>
      </c>
      <c r="K500" s="150" t="s">
        <v>1547</v>
      </c>
    </row>
    <row r="501" spans="1:11">
      <c r="A501" s="152" t="str">
        <f>"AMLA_VR_" &amp; B501 &amp; "_" &amp; C501 &amp; "_" &amp; TEXT(COUNTIFS($B$2:B501, B501, $C$2:C501, C501), "00")</f>
        <v>AMLA_VR_AML.04.02_C0020_02</v>
      </c>
      <c r="B501" s="150" t="s">
        <v>249</v>
      </c>
      <c r="C501" s="150" t="s">
        <v>109</v>
      </c>
      <c r="D501" s="150" t="s">
        <v>1543</v>
      </c>
      <c r="E501" s="153" t="str" cm="1">
        <f t="array" aca="1" ref="E501" ca="1">IF(C501="", INDIRECT("'"&amp;B501&amp;"'!B3"), INDEX(INDIRECT("'"&amp;B501&amp;"'!5:5"), COLUMN(INDIRECT("'"&amp;B501&amp;"'!"&amp;D501))))</f>
        <v>Money Remittance (Outgoing) – Number</v>
      </c>
      <c r="F501" s="150" t="s">
        <v>1548</v>
      </c>
      <c r="G501" s="150" t="s">
        <v>1545</v>
      </c>
      <c r="H501" s="151" t="s">
        <v>1549</v>
      </c>
      <c r="I501" s="150" t="str">
        <f>IF(TRIM(SUBSTITUTE('AML.04.02'!$C$11&amp;"",CHAR(160),""))="","OK",IF(OR(NOT(ISNUMBER('AML.04.02'!$C$11)),IFERROR(INT('AML.04.02'!$C$11)&lt;&gt;'AML.04.02'!$C$11,TRUE)),$G501&amp;": "&amp;$H501,"OK"))</f>
        <v>OK</v>
      </c>
      <c r="J501" s="150" t="str" cm="1">
        <f t="array" ref="J501">IF(
    _xlfn.TEXTJOIN(CHAR(10), TRUE,
        IF(
            _xlfn._xlws.FILTER($I$2:$I$917, ($B$2:$B$917=B501)*($C$2:$C$917=C501))&lt;&gt;"OK",
            _xlfn._xlws.FILTER($I$2:$I$917, ($B$2:$B$917=B501)*($C$2:$C$917=C501)),
            ""
        )
    )="",
    "OK",
    _xlfn.TEXTJOIN(CHAR(10), TRUE,
        IF(
            _xlfn._xlws.FILTER($I$2:$I$917, ($B$2:$B$917=B501)*($C$2:$C$917=C501))&lt;&gt;"OK",
            _xlfn._xlws.FILTER($I$2:$I$917, ($B$2:$B$917=B501)*($C$2:$C$917=C501)),
            ""
        )
    )
)</f>
        <v>OK</v>
      </c>
      <c r="K501" s="150" t="s">
        <v>1547</v>
      </c>
    </row>
    <row r="502" spans="1:11">
      <c r="A502" s="152" t="str">
        <f>"AMLA_VR_" &amp; B502 &amp; "_" &amp; C502 &amp; "_" &amp; TEXT(COUNTIFS($B$2:B502, B502, $C$2:C502, C502), "00")</f>
        <v>AMLA_VR_AML.04.02_C0030_01</v>
      </c>
      <c r="B502" s="150" t="s">
        <v>249</v>
      </c>
      <c r="C502" s="150" t="s">
        <v>110</v>
      </c>
      <c r="D502" s="150" t="s">
        <v>1560</v>
      </c>
      <c r="E502" s="153" t="str" cm="1">
        <f t="array" aca="1" ref="E502" ca="1">IF(C502="", INDIRECT("'"&amp;B502&amp;"'!B3"), INDEX(INDIRECT("'"&amp;B502&amp;"'!5:5"), COLUMN(INDIRECT("'"&amp;B502&amp;"'!"&amp;D502))))</f>
        <v>Money Remittance (Incoming) - Value</v>
      </c>
      <c r="F502" s="150" t="s">
        <v>1544</v>
      </c>
      <c r="G502" s="150" t="s">
        <v>1545</v>
      </c>
      <c r="H502" s="151" t="s">
        <v>1616</v>
      </c>
      <c r="I502" s="150" t="str">
        <f>IF('AML.04.02'!$D$11&lt;0, $G502 &amp; ": " &amp; $H502, "OK")</f>
        <v>OK</v>
      </c>
      <c r="J502" s="150" t="str" cm="1">
        <f t="array" ref="J502">IF(
    _xlfn.TEXTJOIN(CHAR(10), TRUE,
        IF(
            _xlfn._xlws.FILTER($I$2:$I$917, ($B$2:$B$917=B502)*($C$2:$C$917=C502))&lt;&gt;"OK",
            _xlfn._xlws.FILTER($I$2:$I$917, ($B$2:$B$917=B502)*($C$2:$C$917=C502)),
            ""
        )
    )="",
    "OK",
    _xlfn.TEXTJOIN(CHAR(10), TRUE,
        IF(
            _xlfn._xlws.FILTER($I$2:$I$917, ($B$2:$B$917=B502)*($C$2:$C$917=C502))&lt;&gt;"OK",
            _xlfn._xlws.FILTER($I$2:$I$917, ($B$2:$B$917=B502)*($C$2:$C$917=C502)),
            ""
        )
    )
)</f>
        <v>OK</v>
      </c>
      <c r="K502" s="150" t="s">
        <v>1547</v>
      </c>
    </row>
    <row r="503" spans="1:11">
      <c r="A503" s="152" t="str">
        <f>"AMLA_VR_" &amp; B503 &amp; "_" &amp; C503 &amp; "_" &amp; TEXT(COUNTIFS($B$2:B503, B503, $C$2:C503, C503), "00")</f>
        <v>AMLA_VR_AML.04.02_C0030_02</v>
      </c>
      <c r="B503" s="150" t="s">
        <v>249</v>
      </c>
      <c r="C503" s="150" t="s">
        <v>110</v>
      </c>
      <c r="D503" s="150" t="s">
        <v>1560</v>
      </c>
      <c r="E503" s="153" t="str" cm="1">
        <f t="array" aca="1" ref="E503" ca="1">IF(C503="", INDIRECT("'"&amp;B503&amp;"'!B3"), INDEX(INDIRECT("'"&amp;B503&amp;"'!5:5"), COLUMN(INDIRECT("'"&amp;B503&amp;"'!"&amp;D503))))</f>
        <v>Money Remittance (Incoming) - Value</v>
      </c>
      <c r="F503" s="150" t="s">
        <v>1548</v>
      </c>
      <c r="G503" s="150" t="s">
        <v>1545</v>
      </c>
      <c r="H503" s="151" t="s">
        <v>1630</v>
      </c>
      <c r="I503" s="150" t="str">
        <f>IF(TRIM(SUBSTITUTE('AML.04.02'!$D$11&amp;"",CHAR(160),""))="","OK",IF(NOT(ISNUMBER('AML.04.02'!$D$11)),$G503&amp;": "&amp;$H503,"OK"))</f>
        <v>OK</v>
      </c>
      <c r="J503" s="150" t="str" cm="1">
        <f t="array" ref="J503">IF(
    _xlfn.TEXTJOIN(CHAR(10), TRUE,
        IF(
            _xlfn._xlws.FILTER($I$2:$I$917, ($B$2:$B$917=B503)*($C$2:$C$917=C503))&lt;&gt;"OK",
            _xlfn._xlws.FILTER($I$2:$I$917, ($B$2:$B$917=B503)*($C$2:$C$917=C503)),
            ""
        )
    )="",
    "OK",
    _xlfn.TEXTJOIN(CHAR(10), TRUE,
        IF(
            _xlfn._xlws.FILTER($I$2:$I$917, ($B$2:$B$917=B503)*($C$2:$C$917=C503))&lt;&gt;"OK",
            _xlfn._xlws.FILTER($I$2:$I$917, ($B$2:$B$917=B503)*($C$2:$C$917=C503)),
            ""
        )
    )
)</f>
        <v>OK</v>
      </c>
      <c r="K503" s="150" t="s">
        <v>1547</v>
      </c>
    </row>
    <row r="504" spans="1:11">
      <c r="A504" s="152" t="str">
        <f>"AMLA_VR_" &amp; B504 &amp; "_" &amp; C504 &amp; "_" &amp; TEXT(COUNTIFS($B$2:B504, B504, $C$2:C504, C504), "00")</f>
        <v>AMLA_VR_AML.04.02_C0040_01</v>
      </c>
      <c r="B504" s="150" t="s">
        <v>249</v>
      </c>
      <c r="C504" s="150" t="s">
        <v>111</v>
      </c>
      <c r="D504" s="150" t="s">
        <v>1562</v>
      </c>
      <c r="E504" s="153" t="str" cm="1">
        <f t="array" aca="1" ref="E504" ca="1">IF(C504="", INDIRECT("'"&amp;B504&amp;"'!B3"), INDEX(INDIRECT("'"&amp;B504&amp;"'!5:5"), COLUMN(INDIRECT("'"&amp;B504&amp;"'!"&amp;D504))))</f>
        <v>Money Remittance (Outgoing) - Value</v>
      </c>
      <c r="F504" s="150" t="s">
        <v>1544</v>
      </c>
      <c r="G504" s="150" t="s">
        <v>1545</v>
      </c>
      <c r="H504" s="151" t="s">
        <v>1617</v>
      </c>
      <c r="I504" s="150" t="str">
        <f>IF('AML.04.02'!$E$11&lt;0, $G504 &amp; ": " &amp; $H504, "OK")</f>
        <v>OK</v>
      </c>
      <c r="J504" s="150" t="str" cm="1">
        <f t="array" ref="J504">IF(
    _xlfn.TEXTJOIN(CHAR(10), TRUE,
        IF(
            _xlfn._xlws.FILTER($I$2:$I$917, ($B$2:$B$917=B504)*($C$2:$C$917=C504))&lt;&gt;"OK",
            _xlfn._xlws.FILTER($I$2:$I$917, ($B$2:$B$917=B504)*($C$2:$C$917=C504)),
            ""
        )
    )="",
    "OK",
    _xlfn.TEXTJOIN(CHAR(10), TRUE,
        IF(
            _xlfn._xlws.FILTER($I$2:$I$917, ($B$2:$B$917=B504)*($C$2:$C$917=C504))&lt;&gt;"OK",
            _xlfn._xlws.FILTER($I$2:$I$917, ($B$2:$B$917=B504)*($C$2:$C$917=C504)),
            ""
        )
    )
)</f>
        <v>OK</v>
      </c>
      <c r="K504" s="150" t="s">
        <v>1547</v>
      </c>
    </row>
    <row r="505" spans="1:11">
      <c r="A505" s="152" t="str">
        <f>"AMLA_VR_" &amp; B505 &amp; "_" &amp; C505 &amp; "_" &amp; TEXT(COUNTIFS($B$2:B505, B505, $C$2:C505, C505), "00")</f>
        <v>AMLA_VR_AML.04.02_C0040_02</v>
      </c>
      <c r="B505" s="150" t="s">
        <v>249</v>
      </c>
      <c r="C505" s="150" t="s">
        <v>111</v>
      </c>
      <c r="D505" s="150" t="s">
        <v>1562</v>
      </c>
      <c r="E505" s="153" t="str" cm="1">
        <f t="array" aca="1" ref="E505" ca="1">IF(C505="", INDIRECT("'"&amp;B505&amp;"'!B3"), INDEX(INDIRECT("'"&amp;B505&amp;"'!5:5"), COLUMN(INDIRECT("'"&amp;B505&amp;"'!"&amp;D505))))</f>
        <v>Money Remittance (Outgoing) - Value</v>
      </c>
      <c r="F505" s="150" t="s">
        <v>1548</v>
      </c>
      <c r="G505" s="150" t="s">
        <v>1545</v>
      </c>
      <c r="H505" s="151" t="s">
        <v>1630</v>
      </c>
      <c r="I505" s="150" t="str">
        <f>IF(TRIM(SUBSTITUTE('AML.04.02'!$E$11&amp;"",CHAR(160),""))="","OK",IF(NOT(ISNUMBER('AML.04.02'!$E$11)),$G505&amp;": "&amp;$H505,"OK"))</f>
        <v>OK</v>
      </c>
      <c r="J505" s="150" t="str" cm="1">
        <f t="array" ref="J505">IF(
    _xlfn.TEXTJOIN(CHAR(10), TRUE,
        IF(
            _xlfn._xlws.FILTER($I$2:$I$917, ($B$2:$B$917=B505)*($C$2:$C$917=C505))&lt;&gt;"OK",
            _xlfn._xlws.FILTER($I$2:$I$917, ($B$2:$B$917=B505)*($C$2:$C$917=C505)),
            ""
        )
    )="",
    "OK",
    _xlfn.TEXTJOIN(CHAR(10), TRUE,
        IF(
            _xlfn._xlws.FILTER($I$2:$I$917, ($B$2:$B$917=B505)*($C$2:$C$917=C505))&lt;&gt;"OK",
            _xlfn._xlws.FILTER($I$2:$I$917, ($B$2:$B$917=B505)*($C$2:$C$917=C505)),
            ""
        )
    )
)</f>
        <v>OK</v>
      </c>
      <c r="K505" s="150" t="s">
        <v>1547</v>
      </c>
    </row>
    <row r="506" spans="1:11">
      <c r="A506" s="152" t="str">
        <f>"AMLA_VR_" &amp; B506 &amp; "_" &amp; C506 &amp; "_" &amp; TEXT(COUNTIFS($B$2:B506, B506, $C$2:C506, C506), "00")</f>
        <v>AMLA_VR_AML.04.05_C0010_01</v>
      </c>
      <c r="B506" s="150" t="s">
        <v>267</v>
      </c>
      <c r="C506" s="150" t="s">
        <v>108</v>
      </c>
      <c r="D506" s="150" t="s">
        <v>1556</v>
      </c>
      <c r="E506" s="153" t="str" cm="1">
        <f t="array" aca="1" ref="E506" ca="1">IF(C506="", INDIRECT("'"&amp;B506&amp;"'!B3"), INDEX(INDIRECT("'"&amp;B506&amp;"'!5:5"), COLUMN(INDIRECT("'"&amp;B506&amp;"'!"&amp;D506))))</f>
        <v>Trade Finance Customers</v>
      </c>
      <c r="F506" s="150" t="s">
        <v>1544</v>
      </c>
      <c r="G506" s="150" t="s">
        <v>1545</v>
      </c>
      <c r="H506" s="151" t="s">
        <v>1629</v>
      </c>
      <c r="I506" s="150" t="str">
        <f>IF('AML.04.05'!$B$11&lt;0, $G506 &amp; ": " &amp; $H506, "OK")</f>
        <v>OK</v>
      </c>
      <c r="J506" s="150" t="str" cm="1">
        <f t="array" ref="J506">IF(
    _xlfn.TEXTJOIN(CHAR(10), TRUE,
        IF(
            _xlfn._xlws.FILTER($I$2:$I$917, ($B$2:$B$917=B506)*($C$2:$C$917=C506))&lt;&gt;"OK",
            _xlfn._xlws.FILTER($I$2:$I$917, ($B$2:$B$917=B506)*($C$2:$C$917=C506)),
            ""
        )
    )="",
    "OK",
    _xlfn.TEXTJOIN(CHAR(10), TRUE,
        IF(
            _xlfn._xlws.FILTER($I$2:$I$917, ($B$2:$B$917=B506)*($C$2:$C$917=C506))&lt;&gt;"OK",
            _xlfn._xlws.FILTER($I$2:$I$917, ($B$2:$B$917=B506)*($C$2:$C$917=C506)),
            ""
        )
    )
)</f>
        <v>OK</v>
      </c>
      <c r="K506" s="150" t="s">
        <v>1547</v>
      </c>
    </row>
    <row r="507" spans="1:11">
      <c r="A507" s="152" t="str">
        <f>"AMLA_VR_" &amp; B507 &amp; "_" &amp; C507 &amp; "_" &amp; TEXT(COUNTIFS($B$2:B507, B507, $C$2:C507, C507), "00")</f>
        <v>AMLA_VR_AML.04.05_C0010_02</v>
      </c>
      <c r="B507" s="150" t="s">
        <v>267</v>
      </c>
      <c r="C507" s="150" t="s">
        <v>108</v>
      </c>
      <c r="D507" s="150" t="s">
        <v>1556</v>
      </c>
      <c r="E507" s="153" t="str" cm="1">
        <f t="array" aca="1" ref="E507" ca="1">IF(C507="", INDIRECT("'"&amp;B507&amp;"'!B3"), INDEX(INDIRECT("'"&amp;B507&amp;"'!5:5"), COLUMN(INDIRECT("'"&amp;B507&amp;"'!"&amp;D507))))</f>
        <v>Trade Finance Customers</v>
      </c>
      <c r="F507" s="150" t="s">
        <v>1544</v>
      </c>
      <c r="G507" s="150" t="s">
        <v>1550</v>
      </c>
      <c r="H507" s="151" t="s">
        <v>1643</v>
      </c>
      <c r="I507" s="150" t="str">
        <f>IF('AML.04.05'!$B$11 &gt; 'AML.02.01'!$B$11, $G507 &amp; ": " &amp; $H507, "OK")</f>
        <v>OK</v>
      </c>
      <c r="J507" s="150" t="str" cm="1">
        <f t="array" ref="J507">IF(
    _xlfn.TEXTJOIN(CHAR(10), TRUE,
        IF(
            _xlfn._xlws.FILTER($I$2:$I$917, ($B$2:$B$917=B507)*($C$2:$C$917=C507))&lt;&gt;"OK",
            _xlfn._xlws.FILTER($I$2:$I$917, ($B$2:$B$917=B507)*($C$2:$C$917=C507)),
            ""
        )
    )="",
    "OK",
    _xlfn.TEXTJOIN(CHAR(10), TRUE,
        IF(
            _xlfn._xlws.FILTER($I$2:$I$917, ($B$2:$B$917=B507)*($C$2:$C$917=C507))&lt;&gt;"OK",
            _xlfn._xlws.FILTER($I$2:$I$917, ($B$2:$B$917=B507)*($C$2:$C$917=C507)),
            ""
        )
    )
)</f>
        <v>OK</v>
      </c>
      <c r="K507" s="150" t="s">
        <v>1547</v>
      </c>
    </row>
    <row r="508" spans="1:11">
      <c r="A508" s="152" t="str">
        <f>"AMLA_VR_" &amp; B508 &amp; "_" &amp; C508 &amp; "_" &amp; TEXT(COUNTIFS($B$2:B508, B508, $C$2:C508, C508), "00")</f>
        <v>AMLA_VR_AML.04.05_C0010_03</v>
      </c>
      <c r="B508" s="150" t="s">
        <v>267</v>
      </c>
      <c r="C508" s="150" t="s">
        <v>108</v>
      </c>
      <c r="D508" s="150" t="s">
        <v>1556</v>
      </c>
      <c r="E508" s="153" t="str" cm="1">
        <f t="array" aca="1" ref="E508" ca="1">IF(C508="", INDIRECT("'"&amp;B508&amp;"'!B3"), INDEX(INDIRECT("'"&amp;B508&amp;"'!5:5"), COLUMN(INDIRECT("'"&amp;B508&amp;"'!"&amp;D508))))</f>
        <v>Trade Finance Customers</v>
      </c>
      <c r="F508" s="150" t="s">
        <v>1548</v>
      </c>
      <c r="G508" s="150" t="s">
        <v>1545</v>
      </c>
      <c r="H508" s="151" t="s">
        <v>1549</v>
      </c>
      <c r="I508" s="150" t="str">
        <f>IF(TRIM(SUBSTITUTE('AML.04.05'!$B$11&amp;"",CHAR(160),""))="","OK",IF(OR(NOT(ISNUMBER('AML.04.05'!$B$11)),IFERROR(INT('AML.04.05'!$B$11)&lt;&gt;'AML.04.05'!$B$11,TRUE)),$G508&amp;": "&amp;$H508,"OK"))</f>
        <v>OK</v>
      </c>
      <c r="J508" s="150" t="str" cm="1">
        <f t="array" ref="J508">IF(
    _xlfn.TEXTJOIN(CHAR(10), TRUE,
        IF(
            _xlfn._xlws.FILTER($I$2:$I$917, ($B$2:$B$917=B508)*($C$2:$C$917=C508))&lt;&gt;"OK",
            _xlfn._xlws.FILTER($I$2:$I$917, ($B$2:$B$917=B508)*($C$2:$C$917=C508)),
            ""
        )
    )="",
    "OK",
    _xlfn.TEXTJOIN(CHAR(10), TRUE,
        IF(
            _xlfn._xlws.FILTER($I$2:$I$917, ($B$2:$B$917=B508)*($C$2:$C$917=C508))&lt;&gt;"OK",
            _xlfn._xlws.FILTER($I$2:$I$917, ($B$2:$B$917=B508)*($C$2:$C$917=C508)),
            ""
        )
    )
)</f>
        <v>OK</v>
      </c>
      <c r="K508" s="150" t="s">
        <v>1547</v>
      </c>
    </row>
    <row r="509" spans="1:11">
      <c r="A509" s="152" t="str">
        <f>"AMLA_VR_" &amp; B509 &amp; "_" &amp; C509 &amp; "_" &amp; TEXT(COUNTIFS($B$2:B509, B509, $C$2:C509, C509), "00")</f>
        <v>AMLA_VR_AML.04.05_C0020_01</v>
      </c>
      <c r="B509" s="150" t="s">
        <v>267</v>
      </c>
      <c r="C509" s="150" t="s">
        <v>109</v>
      </c>
      <c r="D509" s="150" t="s">
        <v>1543</v>
      </c>
      <c r="E509" s="153" t="str" cm="1">
        <f t="array" aca="1" ref="E509" ca="1">IF(C509="", INDIRECT("'"&amp;B509&amp;"'!B3"), INDEX(INDIRECT("'"&amp;B509&amp;"'!5:5"), COLUMN(INDIRECT("'"&amp;B509&amp;"'!"&amp;D509))))</f>
        <v>Trade Finance Transactions (Incoming) - Number</v>
      </c>
      <c r="F509" s="150" t="s">
        <v>1544</v>
      </c>
      <c r="G509" s="150" t="s">
        <v>1545</v>
      </c>
      <c r="H509" s="151" t="s">
        <v>1546</v>
      </c>
      <c r="I509" s="150" t="str">
        <f>IF('AML.04.05'!$C$11&lt;0, $G509 &amp; ": " &amp; $H509, "OK")</f>
        <v>OK</v>
      </c>
      <c r="J509" s="150" t="str" cm="1">
        <f t="array" ref="J509">IF(
    _xlfn.TEXTJOIN(CHAR(10), TRUE,
        IF(
            _xlfn._xlws.FILTER($I$2:$I$917, ($B$2:$B$917=B509)*($C$2:$C$917=C509))&lt;&gt;"OK",
            _xlfn._xlws.FILTER($I$2:$I$917, ($B$2:$B$917=B509)*($C$2:$C$917=C509)),
            ""
        )
    )="",
    "OK",
    _xlfn.TEXTJOIN(CHAR(10), TRUE,
        IF(
            _xlfn._xlws.FILTER($I$2:$I$917, ($B$2:$B$917=B509)*($C$2:$C$917=C509))&lt;&gt;"OK",
            _xlfn._xlws.FILTER($I$2:$I$917, ($B$2:$B$917=B509)*($C$2:$C$917=C509)),
            ""
        )
    )
)</f>
        <v>OK</v>
      </c>
      <c r="K509" s="150" t="s">
        <v>1547</v>
      </c>
    </row>
    <row r="510" spans="1:11">
      <c r="A510" s="152" t="str">
        <f>"AMLA_VR_" &amp; B510 &amp; "_" &amp; C510 &amp; "_" &amp; TEXT(COUNTIFS($B$2:B510, B510, $C$2:C510, C510), "00")</f>
        <v>AMLA_VR_AML.04.05_C0020_02</v>
      </c>
      <c r="B510" s="150" t="s">
        <v>267</v>
      </c>
      <c r="C510" s="150" t="s">
        <v>109</v>
      </c>
      <c r="D510" s="150" t="s">
        <v>1543</v>
      </c>
      <c r="E510" s="153" t="str" cm="1">
        <f t="array" aca="1" ref="E510" ca="1">IF(C510="", INDIRECT("'"&amp;B510&amp;"'!B3"), INDEX(INDIRECT("'"&amp;B510&amp;"'!5:5"), COLUMN(INDIRECT("'"&amp;B510&amp;"'!"&amp;D510))))</f>
        <v>Trade Finance Transactions (Incoming) - Number</v>
      </c>
      <c r="F510" s="150" t="s">
        <v>1548</v>
      </c>
      <c r="G510" s="150" t="s">
        <v>1545</v>
      </c>
      <c r="H510" s="151" t="s">
        <v>1549</v>
      </c>
      <c r="I510" s="150" t="str">
        <f>IF(TRIM(SUBSTITUTE('AML.04.05'!$C$11&amp;"",CHAR(160),""))="","OK",IF(OR(NOT(ISNUMBER('AML.04.05'!$C$11)),IFERROR(INT('AML.04.05'!$C$11)&lt;&gt;'AML.04.05'!$C$11,TRUE)),$G510&amp;": "&amp;$H510,"OK"))</f>
        <v>OK</v>
      </c>
      <c r="J510" s="150" t="str" cm="1">
        <f t="array" ref="J510">IF(
    _xlfn.TEXTJOIN(CHAR(10), TRUE,
        IF(
            _xlfn._xlws.FILTER($I$2:$I$917, ($B$2:$B$917=B510)*($C$2:$C$917=C510))&lt;&gt;"OK",
            _xlfn._xlws.FILTER($I$2:$I$917, ($B$2:$B$917=B510)*($C$2:$C$917=C510)),
            ""
        )
    )="",
    "OK",
    _xlfn.TEXTJOIN(CHAR(10), TRUE,
        IF(
            _xlfn._xlws.FILTER($I$2:$I$917, ($B$2:$B$917=B510)*($C$2:$C$917=C510))&lt;&gt;"OK",
            _xlfn._xlws.FILTER($I$2:$I$917, ($B$2:$B$917=B510)*($C$2:$C$917=C510)),
            ""
        )
    )
)</f>
        <v>OK</v>
      </c>
      <c r="K510" s="150" t="s">
        <v>1547</v>
      </c>
    </row>
    <row r="511" spans="1:11">
      <c r="A511" s="152" t="str">
        <f>"AMLA_VR_" &amp; B511 &amp; "_" &amp; C511 &amp; "_" &amp; TEXT(COUNTIFS($B$2:B511, B511, $C$2:C511, C511), "00")</f>
        <v>AMLA_VR_AML.04.05_C0030_01</v>
      </c>
      <c r="B511" s="150" t="s">
        <v>267</v>
      </c>
      <c r="C511" s="150" t="s">
        <v>110</v>
      </c>
      <c r="D511" s="150" t="s">
        <v>1560</v>
      </c>
      <c r="E511" s="153" t="str" cm="1">
        <f t="array" aca="1" ref="E511" ca="1">IF(C511="", INDIRECT("'"&amp;B511&amp;"'!B3"), INDEX(INDIRECT("'"&amp;B511&amp;"'!5:5"), COLUMN(INDIRECT("'"&amp;B511&amp;"'!"&amp;D511))))</f>
        <v>Trade Finance Transactions (Outgoing) - Number</v>
      </c>
      <c r="F511" s="150" t="s">
        <v>1544</v>
      </c>
      <c r="G511" s="150" t="s">
        <v>1545</v>
      </c>
      <c r="H511" s="151" t="s">
        <v>1616</v>
      </c>
      <c r="I511" s="150" t="str">
        <f>IF('AML.04.05'!$D$11&lt;0, $G511 &amp; ": " &amp; $H511, "OK")</f>
        <v>OK</v>
      </c>
      <c r="J511" s="150" t="str" cm="1">
        <f t="array" ref="J511">IF(
    _xlfn.TEXTJOIN(CHAR(10), TRUE,
        IF(
            _xlfn._xlws.FILTER($I$2:$I$917, ($B$2:$B$917=B511)*($C$2:$C$917=C511))&lt;&gt;"OK",
            _xlfn._xlws.FILTER($I$2:$I$917, ($B$2:$B$917=B511)*($C$2:$C$917=C511)),
            ""
        )
    )="",
    "OK",
    _xlfn.TEXTJOIN(CHAR(10), TRUE,
        IF(
            _xlfn._xlws.FILTER($I$2:$I$917, ($B$2:$B$917=B511)*($C$2:$C$917=C511))&lt;&gt;"OK",
            _xlfn._xlws.FILTER($I$2:$I$917, ($B$2:$B$917=B511)*($C$2:$C$917=C511)),
            ""
        )
    )
)</f>
        <v>OK</v>
      </c>
      <c r="K511" s="150" t="s">
        <v>1547</v>
      </c>
    </row>
    <row r="512" spans="1:11">
      <c r="A512" s="152" t="str">
        <f>"AMLA_VR_" &amp; B512 &amp; "_" &amp; C512 &amp; "_" &amp; TEXT(COUNTIFS($B$2:B512, B512, $C$2:C512, C512), "00")</f>
        <v>AMLA_VR_AML.04.05_C0030_02</v>
      </c>
      <c r="B512" s="150" t="s">
        <v>267</v>
      </c>
      <c r="C512" s="150" t="s">
        <v>110</v>
      </c>
      <c r="D512" s="150" t="s">
        <v>1560</v>
      </c>
      <c r="E512" s="153" t="str" cm="1">
        <f t="array" aca="1" ref="E512" ca="1">IF(C512="", INDIRECT("'"&amp;B512&amp;"'!B3"), INDEX(INDIRECT("'"&amp;B512&amp;"'!5:5"), COLUMN(INDIRECT("'"&amp;B512&amp;"'!"&amp;D512))))</f>
        <v>Trade Finance Transactions (Outgoing) - Number</v>
      </c>
      <c r="F512" s="150" t="s">
        <v>1548</v>
      </c>
      <c r="G512" s="150" t="s">
        <v>1545</v>
      </c>
      <c r="H512" s="151" t="s">
        <v>1549</v>
      </c>
      <c r="I512" s="150" t="str">
        <f>IF(TRIM(SUBSTITUTE('AML.04.05'!$D$11&amp;"",CHAR(160),""))="","OK",IF(OR(NOT(ISNUMBER('AML.04.05'!$D$11)),IFERROR(INT('AML.04.05'!$D$11)&lt;&gt;'AML.04.05'!$D$11,TRUE)),$G512&amp;": "&amp;$H512,"OK"))</f>
        <v>OK</v>
      </c>
      <c r="J512" s="150" t="str" cm="1">
        <f t="array" ref="J512">IF(
    _xlfn.TEXTJOIN(CHAR(10), TRUE,
        IF(
            _xlfn._xlws.FILTER($I$2:$I$917, ($B$2:$B$917=B512)*($C$2:$C$917=C512))&lt;&gt;"OK",
            _xlfn._xlws.FILTER($I$2:$I$917, ($B$2:$B$917=B512)*($C$2:$C$917=C512)),
            ""
        )
    )="",
    "OK",
    _xlfn.TEXTJOIN(CHAR(10), TRUE,
        IF(
            _xlfn._xlws.FILTER($I$2:$I$917, ($B$2:$B$917=B512)*($C$2:$C$917=C512))&lt;&gt;"OK",
            _xlfn._xlws.FILTER($I$2:$I$917, ($B$2:$B$917=B512)*($C$2:$C$917=C512)),
            ""
        )
    )
)</f>
        <v>OK</v>
      </c>
      <c r="K512" s="150" t="s">
        <v>1547</v>
      </c>
    </row>
    <row r="513" spans="1:11">
      <c r="A513" s="152" t="str">
        <f>"AMLA_VR_" &amp; B513 &amp; "_" &amp; C513 &amp; "_" &amp; TEXT(COUNTIFS($B$2:B513, B513, $C$2:C513, C513), "00")</f>
        <v>AMLA_VR_AML.04.05_C0040_01</v>
      </c>
      <c r="B513" s="150" t="s">
        <v>267</v>
      </c>
      <c r="C513" s="150" t="s">
        <v>111</v>
      </c>
      <c r="D513" s="150" t="s">
        <v>1562</v>
      </c>
      <c r="E513" s="153" t="str" cm="1">
        <f t="array" aca="1" ref="E513" ca="1">IF(C513="", INDIRECT("'"&amp;B513&amp;"'!B3"), INDEX(INDIRECT("'"&amp;B513&amp;"'!5:5"), COLUMN(INDIRECT("'"&amp;B513&amp;"'!"&amp;D513))))</f>
        <v>Trade Finance Transactions (Incoming) - Value</v>
      </c>
      <c r="F513" s="150" t="s">
        <v>1544</v>
      </c>
      <c r="G513" s="150" t="s">
        <v>1545</v>
      </c>
      <c r="H513" s="151" t="s">
        <v>1617</v>
      </c>
      <c r="I513" s="150" t="str">
        <f>IF('AML.04.05'!$E$11&lt;0, $G513 &amp; ": " &amp; $H513, "OK")</f>
        <v>OK</v>
      </c>
      <c r="J513" s="150" t="str" cm="1">
        <f t="array" ref="J513">IF(
    _xlfn.TEXTJOIN(CHAR(10), TRUE,
        IF(
            _xlfn._xlws.FILTER($I$2:$I$917, ($B$2:$B$917=B513)*($C$2:$C$917=C513))&lt;&gt;"OK",
            _xlfn._xlws.FILTER($I$2:$I$917, ($B$2:$B$917=B513)*($C$2:$C$917=C513)),
            ""
        )
    )="",
    "OK",
    _xlfn.TEXTJOIN(CHAR(10), TRUE,
        IF(
            _xlfn._xlws.FILTER($I$2:$I$917, ($B$2:$B$917=B513)*($C$2:$C$917=C513))&lt;&gt;"OK",
            _xlfn._xlws.FILTER($I$2:$I$917, ($B$2:$B$917=B513)*($C$2:$C$917=C513)),
            ""
        )
    )
)</f>
        <v>OK</v>
      </c>
      <c r="K513" s="150" t="s">
        <v>1547</v>
      </c>
    </row>
    <row r="514" spans="1:11">
      <c r="A514" s="152" t="str">
        <f>"AMLA_VR_" &amp; B514 &amp; "_" &amp; C514 &amp; "_" &amp; TEXT(COUNTIFS($B$2:B514, B514, $C$2:C514, C514), "00")</f>
        <v>AMLA_VR_AML.04.05_C0040_02</v>
      </c>
      <c r="B514" s="150" t="s">
        <v>267</v>
      </c>
      <c r="C514" s="150" t="s">
        <v>111</v>
      </c>
      <c r="D514" s="150" t="s">
        <v>1562</v>
      </c>
      <c r="E514" s="153" t="str" cm="1">
        <f t="array" aca="1" ref="E514" ca="1">IF(C514="", INDIRECT("'"&amp;B514&amp;"'!B3"), INDEX(INDIRECT("'"&amp;B514&amp;"'!5:5"), COLUMN(INDIRECT("'"&amp;B514&amp;"'!"&amp;D514))))</f>
        <v>Trade Finance Transactions (Incoming) - Value</v>
      </c>
      <c r="F514" s="150" t="s">
        <v>1548</v>
      </c>
      <c r="G514" s="150" t="s">
        <v>1545</v>
      </c>
      <c r="H514" s="151" t="s">
        <v>1630</v>
      </c>
      <c r="I514" s="150" t="str">
        <f>IF(TRIM(SUBSTITUTE('AML.04.05'!$E$11&amp;"",CHAR(160),""))="","OK",IF(NOT(ISNUMBER('AML.04.05'!$E$11)),$G514&amp;": "&amp;$H514,"OK"))</f>
        <v>OK</v>
      </c>
      <c r="J514" s="150" t="str" cm="1">
        <f t="array" ref="J514">IF(
    _xlfn.TEXTJOIN(CHAR(10), TRUE,
        IF(
            _xlfn._xlws.FILTER($I$2:$I$917, ($B$2:$B$917=B514)*($C$2:$C$917=C514))&lt;&gt;"OK",
            _xlfn._xlws.FILTER($I$2:$I$917, ($B$2:$B$917=B514)*($C$2:$C$917=C514)),
            ""
        )
    )="",
    "OK",
    _xlfn.TEXTJOIN(CHAR(10), TRUE,
        IF(
            _xlfn._xlws.FILTER($I$2:$I$917, ($B$2:$B$917=B514)*($C$2:$C$917=C514))&lt;&gt;"OK",
            _xlfn._xlws.FILTER($I$2:$I$917, ($B$2:$B$917=B514)*($C$2:$C$917=C514)),
            ""
        )
    )
)</f>
        <v>OK</v>
      </c>
      <c r="K514" s="150" t="s">
        <v>1547</v>
      </c>
    </row>
    <row r="515" spans="1:11">
      <c r="A515" s="152" t="str">
        <f>"AMLA_VR_" &amp; B515 &amp; "_" &amp; C515 &amp; "_" &amp; TEXT(COUNTIFS($B$2:B515, B515, $C$2:C515, C515), "00")</f>
        <v>AMLA_VR_AML.04.05_C0050_01</v>
      </c>
      <c r="B515" s="150" t="s">
        <v>267</v>
      </c>
      <c r="C515" s="150" t="s">
        <v>112</v>
      </c>
      <c r="D515" s="150" t="s">
        <v>1563</v>
      </c>
      <c r="E515" s="153" t="str" cm="1">
        <f t="array" aca="1" ref="E515" ca="1">IF(C515="", INDIRECT("'"&amp;B515&amp;"'!B3"), INDEX(INDIRECT("'"&amp;B515&amp;"'!5:5"), COLUMN(INDIRECT("'"&amp;B515&amp;"'!"&amp;D515))))</f>
        <v>Trade Finance Transactions (Outgoing) - Value</v>
      </c>
      <c r="F515" s="150" t="s">
        <v>1544</v>
      </c>
      <c r="G515" s="150" t="s">
        <v>1545</v>
      </c>
      <c r="H515" s="151" t="s">
        <v>1618</v>
      </c>
      <c r="I515" s="150" t="str">
        <f>IF('AML.04.05'!$F$11&lt;0, $G515 &amp; ": " &amp; $H515, "OK")</f>
        <v>OK</v>
      </c>
      <c r="J515" s="150" t="str" cm="1">
        <f t="array" ref="J515">IF(
    _xlfn.TEXTJOIN(CHAR(10), TRUE,
        IF(
            _xlfn._xlws.FILTER($I$2:$I$917, ($B$2:$B$917=B515)*($C$2:$C$917=C515))&lt;&gt;"OK",
            _xlfn._xlws.FILTER($I$2:$I$917, ($B$2:$B$917=B515)*($C$2:$C$917=C515)),
            ""
        )
    )="",
    "OK",
    _xlfn.TEXTJOIN(CHAR(10), TRUE,
        IF(
            _xlfn._xlws.FILTER($I$2:$I$917, ($B$2:$B$917=B515)*($C$2:$C$917=C515))&lt;&gt;"OK",
            _xlfn._xlws.FILTER($I$2:$I$917, ($B$2:$B$917=B515)*($C$2:$C$917=C515)),
            ""
        )
    )
)</f>
        <v>OK</v>
      </c>
      <c r="K515" s="150" t="s">
        <v>1547</v>
      </c>
    </row>
    <row r="516" spans="1:11">
      <c r="A516" s="152" t="str">
        <f>"AMLA_VR_" &amp; B516 &amp; "_" &amp; C516 &amp; "_" &amp; TEXT(COUNTIFS($B$2:B516, B516, $C$2:C516, C516), "00")</f>
        <v>AMLA_VR_AML.04.05_C0050_02</v>
      </c>
      <c r="B516" s="150" t="s">
        <v>267</v>
      </c>
      <c r="C516" s="150" t="s">
        <v>112</v>
      </c>
      <c r="D516" s="150" t="s">
        <v>1563</v>
      </c>
      <c r="E516" s="153" t="str" cm="1">
        <f t="array" aca="1" ref="E516" ca="1">IF(C516="", INDIRECT("'"&amp;B516&amp;"'!B3"), INDEX(INDIRECT("'"&amp;B516&amp;"'!5:5"), COLUMN(INDIRECT("'"&amp;B516&amp;"'!"&amp;D516))))</f>
        <v>Trade Finance Transactions (Outgoing) - Value</v>
      </c>
      <c r="F516" s="150" t="s">
        <v>1548</v>
      </c>
      <c r="G516" s="150" t="s">
        <v>1545</v>
      </c>
      <c r="H516" s="151" t="s">
        <v>1630</v>
      </c>
      <c r="I516" s="150" t="str">
        <f>IF(TRIM(SUBSTITUTE('AML.04.05'!$F$11&amp;"",CHAR(160),""))="","OK",IF(NOT(ISNUMBER('AML.04.05'!$F$11)),$G516&amp;": "&amp;$H516,"OK"))</f>
        <v>OK</v>
      </c>
      <c r="J516" s="150" t="str" cm="1">
        <f t="array" ref="J516">IF(
    _xlfn.TEXTJOIN(CHAR(10), TRUE,
        IF(
            _xlfn._xlws.FILTER($I$2:$I$917, ($B$2:$B$917=B516)*($C$2:$C$917=C516))&lt;&gt;"OK",
            _xlfn._xlws.FILTER($I$2:$I$917, ($B$2:$B$917=B516)*($C$2:$C$917=C516)),
            ""
        )
    )="",
    "OK",
    _xlfn.TEXTJOIN(CHAR(10), TRUE,
        IF(
            _xlfn._xlws.FILTER($I$2:$I$917, ($B$2:$B$917=B516)*($C$2:$C$917=C516))&lt;&gt;"OK",
            _xlfn._xlws.FILTER($I$2:$I$917, ($B$2:$B$917=B516)*($C$2:$C$917=C516)),
            ""
        )
    )
)</f>
        <v>OK</v>
      </c>
      <c r="K516" s="150" t="s">
        <v>1547</v>
      </c>
    </row>
    <row r="517" spans="1:11">
      <c r="A517" s="152" t="str">
        <f>"AMLA_VR_" &amp; B517 &amp; "_" &amp; C517 &amp; "_" &amp; TEXT(COUNTIFS($B$2:B517, B517, $C$2:C517, C517), "00")</f>
        <v>AMLA_VR_AML.04.06_C0010_01</v>
      </c>
      <c r="B517" s="150" t="s">
        <v>274</v>
      </c>
      <c r="C517" s="150" t="s">
        <v>108</v>
      </c>
      <c r="D517" s="150" t="s">
        <v>1556</v>
      </c>
      <c r="E517" s="153" t="str" cm="1">
        <f t="array" aca="1" ref="E517" ca="1">IF(C517="", INDIRECT("'"&amp;B517&amp;"'!B3"), INDEX(INDIRECT("'"&amp;B517&amp;"'!5:5"), COLUMN(INDIRECT("'"&amp;B517&amp;"'!"&amp;D517))))</f>
        <v>E-money Transactions (Incoming) - Number</v>
      </c>
      <c r="F517" s="150" t="s">
        <v>1544</v>
      </c>
      <c r="G517" s="150" t="s">
        <v>1545</v>
      </c>
      <c r="H517" s="151" t="s">
        <v>1629</v>
      </c>
      <c r="I517" s="150" t="str">
        <f>IF('AML.04.06'!$B$11&lt;0, $G517 &amp; ": " &amp; $H517, "OK")</f>
        <v>OK</v>
      </c>
      <c r="J517" s="150" t="str" cm="1">
        <f t="array" ref="J517">IF(
    _xlfn.TEXTJOIN(CHAR(10), TRUE,
        IF(
            _xlfn._xlws.FILTER($I$2:$I$917, ($B$2:$B$917=B517)*($C$2:$C$917=C517))&lt;&gt;"OK",
            _xlfn._xlws.FILTER($I$2:$I$917, ($B$2:$B$917=B517)*($C$2:$C$917=C517)),
            ""
        )
    )="",
    "OK",
    _xlfn.TEXTJOIN(CHAR(10), TRUE,
        IF(
            _xlfn._xlws.FILTER($I$2:$I$917, ($B$2:$B$917=B517)*($C$2:$C$917=C517))&lt;&gt;"OK",
            _xlfn._xlws.FILTER($I$2:$I$917, ($B$2:$B$917=B517)*($C$2:$C$917=C517)),
            ""
        )
    )
)</f>
        <v>OK</v>
      </c>
      <c r="K517" s="150" t="s">
        <v>1547</v>
      </c>
    </row>
    <row r="518" spans="1:11">
      <c r="A518" s="152" t="str">
        <f>"AMLA_VR_" &amp; B518 &amp; "_" &amp; C518 &amp; "_" &amp; TEXT(COUNTIFS($B$2:B518, B518, $C$2:C518, C518), "00")</f>
        <v>AMLA_VR_AML.04.06_C0010_02</v>
      </c>
      <c r="B518" s="150" t="s">
        <v>274</v>
      </c>
      <c r="C518" s="150" t="s">
        <v>108</v>
      </c>
      <c r="D518" s="150" t="s">
        <v>1556</v>
      </c>
      <c r="E518" s="153" t="str" cm="1">
        <f t="array" aca="1" ref="E518" ca="1">IF(C518="", INDIRECT("'"&amp;B518&amp;"'!B3"), INDEX(INDIRECT("'"&amp;B518&amp;"'!5:5"), COLUMN(INDIRECT("'"&amp;B518&amp;"'!"&amp;D518))))</f>
        <v>E-money Transactions (Incoming) - Number</v>
      </c>
      <c r="F518" s="150" t="s">
        <v>1548</v>
      </c>
      <c r="G518" s="150" t="s">
        <v>1545</v>
      </c>
      <c r="H518" s="151" t="s">
        <v>1549</v>
      </c>
      <c r="I518" s="150" t="str">
        <f>IF(TRIM(SUBSTITUTE('AML.04.06'!$B$11&amp;"",CHAR(160),""))="","OK",IF(OR(NOT(ISNUMBER('AML.04.06'!$B$11)),IFERROR(INT('AML.04.06'!$B$11)&lt;&gt;'AML.04.06'!$B$11,TRUE)),$G518&amp;": "&amp;$H518,"OK"))</f>
        <v>OK</v>
      </c>
      <c r="J518" s="150" t="str" cm="1">
        <f t="array" ref="J518">IF(
    _xlfn.TEXTJOIN(CHAR(10), TRUE,
        IF(
            _xlfn._xlws.FILTER($I$2:$I$917, ($B$2:$B$917=B518)*($C$2:$C$917=C518))&lt;&gt;"OK",
            _xlfn._xlws.FILTER($I$2:$I$917, ($B$2:$B$917=B518)*($C$2:$C$917=C518)),
            ""
        )
    )="",
    "OK",
    _xlfn.TEXTJOIN(CHAR(10), TRUE,
        IF(
            _xlfn._xlws.FILTER($I$2:$I$917, ($B$2:$B$917=B518)*($C$2:$C$917=C518))&lt;&gt;"OK",
            _xlfn._xlws.FILTER($I$2:$I$917, ($B$2:$B$917=B518)*($C$2:$C$917=C518)),
            ""
        )
    )
)</f>
        <v>OK</v>
      </c>
      <c r="K518" s="150" t="s">
        <v>1547</v>
      </c>
    </row>
    <row r="519" spans="1:11">
      <c r="A519" s="152" t="str">
        <f>"AMLA_VR_" &amp; B519 &amp; "_" &amp; C519 &amp; "_" &amp; TEXT(COUNTIFS($B$2:B519, B519, $C$2:C519, C519), "00")</f>
        <v>AMLA_VR_AML.04.06_C0020_01</v>
      </c>
      <c r="B519" s="150" t="s">
        <v>274</v>
      </c>
      <c r="C519" s="150" t="s">
        <v>109</v>
      </c>
      <c r="D519" s="150" t="s">
        <v>1543</v>
      </c>
      <c r="E519" s="153" t="str" cm="1">
        <f t="array" aca="1" ref="E519" ca="1">IF(C519="", INDIRECT("'"&amp;B519&amp;"'!B3"), INDEX(INDIRECT("'"&amp;B519&amp;"'!5:5"), COLUMN(INDIRECT("'"&amp;B519&amp;"'!"&amp;D519))))</f>
        <v>E-money Transactions (Outgoing) - Number</v>
      </c>
      <c r="F519" s="150" t="s">
        <v>1544</v>
      </c>
      <c r="G519" s="150" t="s">
        <v>1545</v>
      </c>
      <c r="H519" s="151" t="s">
        <v>1546</v>
      </c>
      <c r="I519" s="150" t="str">
        <f>IF('AML.04.06'!$C$11&lt;0, $G519 &amp; ": " &amp; $H519, "OK")</f>
        <v>OK</v>
      </c>
      <c r="J519" s="150" t="str" cm="1">
        <f t="array" ref="J519">IF(
    _xlfn.TEXTJOIN(CHAR(10), TRUE,
        IF(
            _xlfn._xlws.FILTER($I$2:$I$917, ($B$2:$B$917=B519)*($C$2:$C$917=C519))&lt;&gt;"OK",
            _xlfn._xlws.FILTER($I$2:$I$917, ($B$2:$B$917=B519)*($C$2:$C$917=C519)),
            ""
        )
    )="",
    "OK",
    _xlfn.TEXTJOIN(CHAR(10), TRUE,
        IF(
            _xlfn._xlws.FILTER($I$2:$I$917, ($B$2:$B$917=B519)*($C$2:$C$917=C519))&lt;&gt;"OK",
            _xlfn._xlws.FILTER($I$2:$I$917, ($B$2:$B$917=B519)*($C$2:$C$917=C519)),
            ""
        )
    )
)</f>
        <v>OK</v>
      </c>
      <c r="K519" s="150" t="s">
        <v>1547</v>
      </c>
    </row>
    <row r="520" spans="1:11">
      <c r="A520" s="152" t="str">
        <f>"AMLA_VR_" &amp; B520 &amp; "_" &amp; C520 &amp; "_" &amp; TEXT(COUNTIFS($B$2:B520, B520, $C$2:C520, C520), "00")</f>
        <v>AMLA_VR_AML.04.06_C0020_02</v>
      </c>
      <c r="B520" s="150" t="s">
        <v>274</v>
      </c>
      <c r="C520" s="150" t="s">
        <v>109</v>
      </c>
      <c r="D520" s="150" t="s">
        <v>1543</v>
      </c>
      <c r="E520" s="153" t="str" cm="1">
        <f t="array" aca="1" ref="E520" ca="1">IF(C520="", INDIRECT("'"&amp;B520&amp;"'!B3"), INDEX(INDIRECT("'"&amp;B520&amp;"'!5:5"), COLUMN(INDIRECT("'"&amp;B520&amp;"'!"&amp;D520))))</f>
        <v>E-money Transactions (Outgoing) - Number</v>
      </c>
      <c r="F520" s="150" t="s">
        <v>1548</v>
      </c>
      <c r="G520" s="150" t="s">
        <v>1545</v>
      </c>
      <c r="H520" s="151" t="s">
        <v>1549</v>
      </c>
      <c r="I520" s="150" t="str">
        <f>IF(TRIM(SUBSTITUTE('AML.04.06'!$C$11&amp;"",CHAR(160),""))="","OK",IF(OR(NOT(ISNUMBER('AML.04.06'!$C$11)),IFERROR(INT('AML.04.06'!$C$11)&lt;&gt;'AML.04.06'!$C$11,TRUE)),$G520&amp;": "&amp;$H520,"OK"))</f>
        <v>OK</v>
      </c>
      <c r="J520" s="150" t="str" cm="1">
        <f t="array" ref="J520">IF(
    _xlfn.TEXTJOIN(CHAR(10), TRUE,
        IF(
            _xlfn._xlws.FILTER($I$2:$I$917, ($B$2:$B$917=B520)*($C$2:$C$917=C520))&lt;&gt;"OK",
            _xlfn._xlws.FILTER($I$2:$I$917, ($B$2:$B$917=B520)*($C$2:$C$917=C520)),
            ""
        )
    )="",
    "OK",
    _xlfn.TEXTJOIN(CHAR(10), TRUE,
        IF(
            _xlfn._xlws.FILTER($I$2:$I$917, ($B$2:$B$917=B520)*($C$2:$C$917=C520))&lt;&gt;"OK",
            _xlfn._xlws.FILTER($I$2:$I$917, ($B$2:$B$917=B520)*($C$2:$C$917=C520)),
            ""
        )
    )
)</f>
        <v>OK</v>
      </c>
      <c r="K520" s="150" t="s">
        <v>1547</v>
      </c>
    </row>
    <row r="521" spans="1:11">
      <c r="A521" s="152" t="str">
        <f>"AMLA_VR_" &amp; B521 &amp; "_" &amp; C521 &amp; "_" &amp; TEXT(COUNTIFS($B$2:B521, B521, $C$2:C521, C521), "00")</f>
        <v>AMLA_VR_AML.04.06_C0030_01</v>
      </c>
      <c r="B521" s="150" t="s">
        <v>274</v>
      </c>
      <c r="C521" s="150" t="s">
        <v>110</v>
      </c>
      <c r="D521" s="150" t="s">
        <v>1560</v>
      </c>
      <c r="E521" s="153" t="str" cm="1">
        <f t="array" aca="1" ref="E521" ca="1">IF(C521="", INDIRECT("'"&amp;B521&amp;"'!B3"), INDEX(INDIRECT("'"&amp;B521&amp;"'!5:5"), COLUMN(INDIRECT("'"&amp;B521&amp;"'!"&amp;D521))))</f>
        <v>E-money Transactions (Incoming) - Value</v>
      </c>
      <c r="F521" s="150" t="s">
        <v>1544</v>
      </c>
      <c r="G521" s="150" t="s">
        <v>1545</v>
      </c>
      <c r="H521" s="151" t="s">
        <v>1616</v>
      </c>
      <c r="I521" s="150" t="str">
        <f>IF('AML.04.06'!$D$11&lt;0, $G521 &amp; ": " &amp; $H521, "OK")</f>
        <v>OK</v>
      </c>
      <c r="J521" s="150" t="str" cm="1">
        <f t="array" ref="J521">IF(
    _xlfn.TEXTJOIN(CHAR(10), TRUE,
        IF(
            _xlfn._xlws.FILTER($I$2:$I$917, ($B$2:$B$917=B521)*($C$2:$C$917=C521))&lt;&gt;"OK",
            _xlfn._xlws.FILTER($I$2:$I$917, ($B$2:$B$917=B521)*($C$2:$C$917=C521)),
            ""
        )
    )="",
    "OK",
    _xlfn.TEXTJOIN(CHAR(10), TRUE,
        IF(
            _xlfn._xlws.FILTER($I$2:$I$917, ($B$2:$B$917=B521)*($C$2:$C$917=C521))&lt;&gt;"OK",
            _xlfn._xlws.FILTER($I$2:$I$917, ($B$2:$B$917=B521)*($C$2:$C$917=C521)),
            ""
        )
    )
)</f>
        <v>OK</v>
      </c>
      <c r="K521" s="150" t="s">
        <v>1547</v>
      </c>
    </row>
    <row r="522" spans="1:11">
      <c r="A522" s="152" t="str">
        <f>"AMLA_VR_" &amp; B522 &amp; "_" &amp; C522 &amp; "_" &amp; TEXT(COUNTIFS($B$2:B522, B522, $C$2:C522, C522), "00")</f>
        <v>AMLA_VR_AML.04.06_C0030_02</v>
      </c>
      <c r="B522" s="150" t="s">
        <v>274</v>
      </c>
      <c r="C522" s="150" t="s">
        <v>110</v>
      </c>
      <c r="D522" s="150" t="s">
        <v>1560</v>
      </c>
      <c r="E522" s="153" t="str" cm="1">
        <f t="array" aca="1" ref="E522" ca="1">IF(C522="", INDIRECT("'"&amp;B522&amp;"'!B3"), INDEX(INDIRECT("'"&amp;B522&amp;"'!5:5"), COLUMN(INDIRECT("'"&amp;B522&amp;"'!"&amp;D522))))</f>
        <v>E-money Transactions (Incoming) - Value</v>
      </c>
      <c r="F522" s="150" t="s">
        <v>1548</v>
      </c>
      <c r="G522" s="150" t="s">
        <v>1545</v>
      </c>
      <c r="H522" s="151" t="s">
        <v>1630</v>
      </c>
      <c r="I522" s="150" t="str">
        <f>IF(TRIM(SUBSTITUTE('AML.04.06'!$D$11&amp;"",CHAR(160),""))="","OK",IF(NOT(ISNUMBER('AML.04.06'!$D$11)),$G522&amp;": "&amp;$H522,"OK"))</f>
        <v>OK</v>
      </c>
      <c r="J522" s="150" t="str" cm="1">
        <f t="array" ref="J522">IF(
    _xlfn.TEXTJOIN(CHAR(10), TRUE,
        IF(
            _xlfn._xlws.FILTER($I$2:$I$917, ($B$2:$B$917=B522)*($C$2:$C$917=C522))&lt;&gt;"OK",
            _xlfn._xlws.FILTER($I$2:$I$917, ($B$2:$B$917=B522)*($C$2:$C$917=C522)),
            ""
        )
    )="",
    "OK",
    _xlfn.TEXTJOIN(CHAR(10), TRUE,
        IF(
            _xlfn._xlws.FILTER($I$2:$I$917, ($B$2:$B$917=B522)*($C$2:$C$917=C522))&lt;&gt;"OK",
            _xlfn._xlws.FILTER($I$2:$I$917, ($B$2:$B$917=B522)*($C$2:$C$917=C522)),
            ""
        )
    )
)</f>
        <v>OK</v>
      </c>
      <c r="K522" s="150" t="s">
        <v>1547</v>
      </c>
    </row>
    <row r="523" spans="1:11">
      <c r="A523" s="152" t="str">
        <f>"AMLA_VR_" &amp; B523 &amp; "_" &amp; C523 &amp; "_" &amp; TEXT(COUNTIFS($B$2:B523, B523, $C$2:C523, C523), "00")</f>
        <v>AMLA_VR_AML.04.06_C0040_01</v>
      </c>
      <c r="B523" s="150" t="s">
        <v>274</v>
      </c>
      <c r="C523" s="150" t="s">
        <v>111</v>
      </c>
      <c r="D523" s="150" t="s">
        <v>1562</v>
      </c>
      <c r="E523" s="153" t="str" cm="1">
        <f t="array" aca="1" ref="E523" ca="1">IF(C523="", INDIRECT("'"&amp;B523&amp;"'!B3"), INDEX(INDIRECT("'"&amp;B523&amp;"'!5:5"), COLUMN(INDIRECT("'"&amp;B523&amp;"'!"&amp;D523))))</f>
        <v>E-money Transactions (Outgoing) - Value</v>
      </c>
      <c r="F523" s="150" t="s">
        <v>1544</v>
      </c>
      <c r="G523" s="150" t="s">
        <v>1545</v>
      </c>
      <c r="H523" s="151" t="s">
        <v>1617</v>
      </c>
      <c r="I523" s="150" t="str">
        <f>IF('AML.04.06'!$E$11&lt;0, $G523 &amp; ": " &amp; $H523, "OK")</f>
        <v>OK</v>
      </c>
      <c r="J523" s="150" t="str" cm="1">
        <f t="array" ref="J523">IF(
    _xlfn.TEXTJOIN(CHAR(10), TRUE,
        IF(
            _xlfn._xlws.FILTER($I$2:$I$917, ($B$2:$B$917=B523)*($C$2:$C$917=C523))&lt;&gt;"OK",
            _xlfn._xlws.FILTER($I$2:$I$917, ($B$2:$B$917=B523)*($C$2:$C$917=C523)),
            ""
        )
    )="",
    "OK",
    _xlfn.TEXTJOIN(CHAR(10), TRUE,
        IF(
            _xlfn._xlws.FILTER($I$2:$I$917, ($B$2:$B$917=B523)*($C$2:$C$917=C523))&lt;&gt;"OK",
            _xlfn._xlws.FILTER($I$2:$I$917, ($B$2:$B$917=B523)*($C$2:$C$917=C523)),
            ""
        )
    )
)</f>
        <v>OK</v>
      </c>
      <c r="K523" s="150" t="s">
        <v>1547</v>
      </c>
    </row>
    <row r="524" spans="1:11">
      <c r="A524" s="152" t="str">
        <f>"AMLA_VR_" &amp; B524 &amp; "_" &amp; C524 &amp; "_" &amp; TEXT(COUNTIFS($B$2:B524, B524, $C$2:C524, C524), "00")</f>
        <v>AMLA_VR_AML.04.06_C0040_02</v>
      </c>
      <c r="B524" s="150" t="s">
        <v>274</v>
      </c>
      <c r="C524" s="150" t="s">
        <v>111</v>
      </c>
      <c r="D524" s="150" t="s">
        <v>1562</v>
      </c>
      <c r="E524" s="153" t="str" cm="1">
        <f t="array" aca="1" ref="E524" ca="1">IF(C524="", INDIRECT("'"&amp;B524&amp;"'!B3"), INDEX(INDIRECT("'"&amp;B524&amp;"'!5:5"), COLUMN(INDIRECT("'"&amp;B524&amp;"'!"&amp;D524))))</f>
        <v>E-money Transactions (Outgoing) - Value</v>
      </c>
      <c r="F524" s="150" t="s">
        <v>1548</v>
      </c>
      <c r="G524" s="150" t="s">
        <v>1545</v>
      </c>
      <c r="H524" s="151" t="s">
        <v>1630</v>
      </c>
      <c r="I524" s="150" t="str">
        <f>IF(TRIM(SUBSTITUTE('AML.04.06'!$E$11&amp;"",CHAR(160),""))="","OK",IF(NOT(ISNUMBER('AML.04.06'!$E$11)),$G524&amp;": "&amp;$H524,"OK"))</f>
        <v>OK</v>
      </c>
      <c r="J524" s="150" t="str" cm="1">
        <f t="array" ref="J524">IF(
    _xlfn.TEXTJOIN(CHAR(10), TRUE,
        IF(
            _xlfn._xlws.FILTER($I$2:$I$917, ($B$2:$B$917=B524)*($C$2:$C$917=C524))&lt;&gt;"OK",
            _xlfn._xlws.FILTER($I$2:$I$917, ($B$2:$B$917=B524)*($C$2:$C$917=C524)),
            ""
        )
    )="",
    "OK",
    _xlfn.TEXTJOIN(CHAR(10), TRUE,
        IF(
            _xlfn._xlws.FILTER($I$2:$I$917, ($B$2:$B$917=B524)*($C$2:$C$917=C524))&lt;&gt;"OK",
            _xlfn._xlws.FILTER($I$2:$I$917, ($B$2:$B$917=B524)*($C$2:$C$917=C524)),
            ""
        )
    )
)</f>
        <v>OK</v>
      </c>
      <c r="K524" s="150" t="s">
        <v>1547</v>
      </c>
    </row>
    <row r="525" spans="1:11">
      <c r="A525" s="152" t="str">
        <f>"AMLA_VR_" &amp; B525 &amp; "_" &amp; C525 &amp; "_" &amp; TEXT(COUNTIFS($B$2:B525, B525, $C$2:C525, C525), "00")</f>
        <v>AMLA_VR_AML.04.09_C0010_01</v>
      </c>
      <c r="B525" s="150" t="s">
        <v>288</v>
      </c>
      <c r="C525" s="150" t="s">
        <v>108</v>
      </c>
      <c r="D525" s="150" t="s">
        <v>1556</v>
      </c>
      <c r="E525" s="153" t="str" cm="1">
        <f t="array" aca="1" ref="E525" ca="1">IF(C525="", INDIRECT("'"&amp;B525&amp;"'!B3"), INDEX(INDIRECT("'"&amp;B525&amp;"'!5:5"), COLUMN(INDIRECT("'"&amp;B525&amp;"'!"&amp;D525))))</f>
        <v>Customers holding Crypto-assets - Number</v>
      </c>
      <c r="F525" s="150" t="s">
        <v>1544</v>
      </c>
      <c r="G525" s="150" t="s">
        <v>1545</v>
      </c>
      <c r="H525" s="151" t="s">
        <v>1629</v>
      </c>
      <c r="I525" s="150" t="str">
        <f>IF('AML.04.09'!$B$11&lt;0, $G525 &amp; ": " &amp; $H525, "OK")</f>
        <v>OK</v>
      </c>
      <c r="J525" s="150" t="str" cm="1">
        <f t="array" ref="J525">IF(
    _xlfn.TEXTJOIN(CHAR(10), TRUE,
        IF(
            _xlfn._xlws.FILTER($I$2:$I$917, ($B$2:$B$917=B525)*($C$2:$C$917=C525))&lt;&gt;"OK",
            _xlfn._xlws.FILTER($I$2:$I$917, ($B$2:$B$917=B525)*($C$2:$C$917=C525)),
            ""
        )
    )="",
    "OK",
    _xlfn.TEXTJOIN(CHAR(10), TRUE,
        IF(
            _xlfn._xlws.FILTER($I$2:$I$917, ($B$2:$B$917=B525)*($C$2:$C$917=C525))&lt;&gt;"OK",
            _xlfn._xlws.FILTER($I$2:$I$917, ($B$2:$B$917=B525)*($C$2:$C$917=C525)),
            ""
        )
    )
)</f>
        <v>OK</v>
      </c>
      <c r="K525" s="150" t="s">
        <v>1547</v>
      </c>
    </row>
    <row r="526" spans="1:11">
      <c r="A526" s="152" t="str">
        <f>"AMLA_VR_" &amp; B526 &amp; "_" &amp; C526 &amp; "_" &amp; TEXT(COUNTIFS($B$2:B526, B526, $C$2:C526, C526), "00")</f>
        <v>AMLA_VR_AML.04.09_C0010_02</v>
      </c>
      <c r="B526" s="150" t="s">
        <v>288</v>
      </c>
      <c r="C526" s="150" t="s">
        <v>108</v>
      </c>
      <c r="D526" s="150" t="s">
        <v>1556</v>
      </c>
      <c r="E526" s="153" t="str" cm="1">
        <f t="array" aca="1" ref="E526" ca="1">IF(C526="", INDIRECT("'"&amp;B526&amp;"'!B3"), INDEX(INDIRECT("'"&amp;B526&amp;"'!5:5"), COLUMN(INDIRECT("'"&amp;B526&amp;"'!"&amp;D526))))</f>
        <v>Customers holding Crypto-assets - Number</v>
      </c>
      <c r="F526" s="150" t="s">
        <v>1544</v>
      </c>
      <c r="G526" s="150" t="s">
        <v>1550</v>
      </c>
      <c r="H526" s="151" t="s">
        <v>1643</v>
      </c>
      <c r="I526" s="150" t="str">
        <f>IF('AML.04.09'!$B$11 &gt; 'AML.02.01'!$B$11, $G526 &amp; ": " &amp; $H526, "OK")</f>
        <v>OK</v>
      </c>
      <c r="J526" s="150" t="str" cm="1">
        <f t="array" ref="J526">IF(
    _xlfn.TEXTJOIN(CHAR(10), TRUE,
        IF(
            _xlfn._xlws.FILTER($I$2:$I$917, ($B$2:$B$917=B526)*($C$2:$C$917=C526))&lt;&gt;"OK",
            _xlfn._xlws.FILTER($I$2:$I$917, ($B$2:$B$917=B526)*($C$2:$C$917=C526)),
            ""
        )
    )="",
    "OK",
    _xlfn.TEXTJOIN(CHAR(10), TRUE,
        IF(
            _xlfn._xlws.FILTER($I$2:$I$917, ($B$2:$B$917=B526)*($C$2:$C$917=C526))&lt;&gt;"OK",
            _xlfn._xlws.FILTER($I$2:$I$917, ($B$2:$B$917=B526)*($C$2:$C$917=C526)),
            ""
        )
    )
)</f>
        <v>OK</v>
      </c>
      <c r="K526" s="150" t="s">
        <v>1547</v>
      </c>
    </row>
    <row r="527" spans="1:11">
      <c r="A527" s="152" t="str">
        <f>"AMLA_VR_" &amp; B527 &amp; "_" &amp; C527 &amp; "_" &amp; TEXT(COUNTIFS($B$2:B527, B527, $C$2:C527, C527), "00")</f>
        <v>AMLA_VR_AML.04.09_C0010_03</v>
      </c>
      <c r="B527" s="150" t="s">
        <v>288</v>
      </c>
      <c r="C527" s="150" t="s">
        <v>108</v>
      </c>
      <c r="D527" s="150" t="s">
        <v>1556</v>
      </c>
      <c r="E527" s="153" t="str" cm="1">
        <f t="array" aca="1" ref="E527" ca="1">IF(C527="", INDIRECT("'"&amp;B527&amp;"'!B3"), INDEX(INDIRECT("'"&amp;B527&amp;"'!5:5"), COLUMN(INDIRECT("'"&amp;B527&amp;"'!"&amp;D527))))</f>
        <v>Customers holding Crypto-assets - Number</v>
      </c>
      <c r="F527" s="150" t="s">
        <v>1548</v>
      </c>
      <c r="G527" s="150" t="s">
        <v>1545</v>
      </c>
      <c r="H527" s="151" t="s">
        <v>1549</v>
      </c>
      <c r="I527" s="150" t="str">
        <f>IF(TRIM(SUBSTITUTE('AML.04.09'!$B$11&amp;"",CHAR(160),""))="","OK",IF(OR(NOT(ISNUMBER('AML.04.09'!$B$11)),IFERROR(INT('AML.04.09'!$B$11)&lt;&gt;'AML.04.09'!$B$11,TRUE)),$G527&amp;": "&amp;$H527,"OK"))</f>
        <v>OK</v>
      </c>
      <c r="J527" s="150" t="str" cm="1">
        <f t="array" ref="J527">IF(
    _xlfn.TEXTJOIN(CHAR(10), TRUE,
        IF(
            _xlfn._xlws.FILTER($I$2:$I$917, ($B$2:$B$917=B527)*($C$2:$C$917=C527))&lt;&gt;"OK",
            _xlfn._xlws.FILTER($I$2:$I$917, ($B$2:$B$917=B527)*($C$2:$C$917=C527)),
            ""
        )
    )="",
    "OK",
    _xlfn.TEXTJOIN(CHAR(10), TRUE,
        IF(
            _xlfn._xlws.FILTER($I$2:$I$917, ($B$2:$B$917=B527)*($C$2:$C$917=C527))&lt;&gt;"OK",
            _xlfn._xlws.FILTER($I$2:$I$917, ($B$2:$B$917=B527)*($C$2:$C$917=C527)),
            ""
        )
    )
)</f>
        <v>OK</v>
      </c>
      <c r="K527" s="150" t="s">
        <v>1547</v>
      </c>
    </row>
    <row r="528" spans="1:11">
      <c r="A528" s="152" t="str">
        <f>"AMLA_VR_" &amp; B528 &amp; "_" &amp; C528 &amp; "_" &amp; TEXT(COUNTIFS($B$2:B528, B528, $C$2:C528, C528), "00")</f>
        <v>AMLA_VR_AML.04.09_C0020_01</v>
      </c>
      <c r="B528" s="150" t="s">
        <v>288</v>
      </c>
      <c r="C528" s="150" t="s">
        <v>109</v>
      </c>
      <c r="D528" s="150" t="s">
        <v>1543</v>
      </c>
      <c r="E528" s="153" t="str" cm="1">
        <f t="array" aca="1" ref="E528" ca="1">IF(C528="", INDIRECT("'"&amp;B528&amp;"'!B3"), INDEX(INDIRECT("'"&amp;B528&amp;"'!5:5"), COLUMN(INDIRECT("'"&amp;B528&amp;"'!"&amp;D528))))</f>
        <v>Crypto Assets in Custody - Value</v>
      </c>
      <c r="F528" s="150" t="s">
        <v>1544</v>
      </c>
      <c r="G528" s="150" t="s">
        <v>1545</v>
      </c>
      <c r="H528" s="151" t="s">
        <v>1546</v>
      </c>
      <c r="I528" s="150" t="str">
        <f>IF('AML.04.09'!$C$11&lt;0, $G528 &amp; ": " &amp; $H528, "OK")</f>
        <v>OK</v>
      </c>
      <c r="J528" s="150" t="str" cm="1">
        <f t="array" ref="J528">IF(
    _xlfn.TEXTJOIN(CHAR(10), TRUE,
        IF(
            _xlfn._xlws.FILTER($I$2:$I$917, ($B$2:$B$917=B528)*($C$2:$C$917=C528))&lt;&gt;"OK",
            _xlfn._xlws.FILTER($I$2:$I$917, ($B$2:$B$917=B528)*($C$2:$C$917=C528)),
            ""
        )
    )="",
    "OK",
    _xlfn.TEXTJOIN(CHAR(10), TRUE,
        IF(
            _xlfn._xlws.FILTER($I$2:$I$917, ($B$2:$B$917=B528)*($C$2:$C$917=C528))&lt;&gt;"OK",
            _xlfn._xlws.FILTER($I$2:$I$917, ($B$2:$B$917=B528)*($C$2:$C$917=C528)),
            ""
        )
    )
)</f>
        <v>OK</v>
      </c>
      <c r="K528" s="150" t="s">
        <v>1547</v>
      </c>
    </row>
    <row r="529" spans="1:11">
      <c r="A529" s="152" t="str">
        <f>"AMLA_VR_" &amp; B529 &amp; "_" &amp; C529 &amp; "_" &amp; TEXT(COUNTIFS($B$2:B529, B529, $C$2:C529, C529), "00")</f>
        <v>AMLA_VR_AML.04.09_C0020_02</v>
      </c>
      <c r="B529" s="150" t="s">
        <v>288</v>
      </c>
      <c r="C529" s="150" t="s">
        <v>109</v>
      </c>
      <c r="D529" s="150" t="s">
        <v>1543</v>
      </c>
      <c r="E529" s="153" t="str" cm="1">
        <f t="array" aca="1" ref="E529" ca="1">IF(C529="", INDIRECT("'"&amp;B529&amp;"'!B3"), INDEX(INDIRECT("'"&amp;B529&amp;"'!5:5"), COLUMN(INDIRECT("'"&amp;B529&amp;"'!"&amp;D529))))</f>
        <v>Crypto Assets in Custody - Value</v>
      </c>
      <c r="F529" s="150" t="s">
        <v>1548</v>
      </c>
      <c r="G529" s="150" t="s">
        <v>1545</v>
      </c>
      <c r="H529" s="151" t="s">
        <v>1630</v>
      </c>
      <c r="I529" s="150" t="str">
        <f>IF(TRIM(SUBSTITUTE('AML.04.09'!$C$11&amp;"",CHAR(160),""))="","OK",IF(NOT(ISNUMBER('AML.04.09'!$C$11)),$G529&amp;": "&amp;$H529,"OK"))</f>
        <v>OK</v>
      </c>
      <c r="J529" s="150" t="str" cm="1">
        <f t="array" ref="J529">IF(
    _xlfn.TEXTJOIN(CHAR(10), TRUE,
        IF(
            _xlfn._xlws.FILTER($I$2:$I$917, ($B$2:$B$917=B529)*($C$2:$C$917=C529))&lt;&gt;"OK",
            _xlfn._xlws.FILTER($I$2:$I$917, ($B$2:$B$917=B529)*($C$2:$C$917=C529)),
            ""
        )
    )="",
    "OK",
    _xlfn.TEXTJOIN(CHAR(10), TRUE,
        IF(
            _xlfn._xlws.FILTER($I$2:$I$917, ($B$2:$B$917=B529)*($C$2:$C$917=C529))&lt;&gt;"OK",
            _xlfn._xlws.FILTER($I$2:$I$917, ($B$2:$B$917=B529)*($C$2:$C$917=C529)),
            ""
        )
    )
)</f>
        <v>OK</v>
      </c>
      <c r="K529" s="150" t="s">
        <v>1547</v>
      </c>
    </row>
    <row r="530" spans="1:11">
      <c r="A530" s="152" t="str">
        <f>"AMLA_VR_" &amp; B530 &amp; "_" &amp; C530 &amp; "_" &amp; TEXT(COUNTIFS($B$2:B530, B530, $C$2:C530, C530), "00")</f>
        <v>AMLA_VR_AML.04.10_C0010_01</v>
      </c>
      <c r="B530" s="150" t="s">
        <v>292</v>
      </c>
      <c r="C530" s="150" t="s">
        <v>108</v>
      </c>
      <c r="D530" s="150" t="s">
        <v>1556</v>
      </c>
      <c r="E530" s="153" t="str" cm="1">
        <f t="array" aca="1" ref="E530" ca="1">IF(C530="", INDIRECT("'"&amp;B530&amp;"'!B3"), INDEX(INDIRECT("'"&amp;B530&amp;"'!5:5"), COLUMN(INDIRECT("'"&amp;B530&amp;"'!"&amp;D530))))</f>
        <v>Funds-to-Crypto - Value</v>
      </c>
      <c r="F530" s="150" t="s">
        <v>1544</v>
      </c>
      <c r="G530" s="150" t="s">
        <v>1545</v>
      </c>
      <c r="H530" s="151" t="s">
        <v>1629</v>
      </c>
      <c r="I530" s="150" t="str">
        <f>IF('AML.04.10'!$B$11&lt;0, $G530 &amp; ": " &amp; $H530, "OK")</f>
        <v>OK</v>
      </c>
      <c r="J530" s="150" t="str" cm="1">
        <f t="array" ref="J530">IF(
    _xlfn.TEXTJOIN(CHAR(10), TRUE,
        IF(
            _xlfn._xlws.FILTER($I$2:$I$917, ($B$2:$B$917=B530)*($C$2:$C$917=C530))&lt;&gt;"OK",
            _xlfn._xlws.FILTER($I$2:$I$917, ($B$2:$B$917=B530)*($C$2:$C$917=C530)),
            ""
        )
    )="",
    "OK",
    _xlfn.TEXTJOIN(CHAR(10), TRUE,
        IF(
            _xlfn._xlws.FILTER($I$2:$I$917, ($B$2:$B$917=B530)*($C$2:$C$917=C530))&lt;&gt;"OK",
            _xlfn._xlws.FILTER($I$2:$I$917, ($B$2:$B$917=B530)*($C$2:$C$917=C530)),
            ""
        )
    )
)</f>
        <v>OK</v>
      </c>
      <c r="K530" s="150" t="s">
        <v>1547</v>
      </c>
    </row>
    <row r="531" spans="1:11">
      <c r="A531" s="152" t="str">
        <f>"AMLA_VR_" &amp; B531 &amp; "_" &amp; C531 &amp; "_" &amp; TEXT(COUNTIFS($B$2:B531, B531, $C$2:C531, C531), "00")</f>
        <v>AMLA_VR_AML.04.10_C0010_02</v>
      </c>
      <c r="B531" s="150" t="s">
        <v>292</v>
      </c>
      <c r="C531" s="150" t="s">
        <v>108</v>
      </c>
      <c r="D531" s="150" t="s">
        <v>1556</v>
      </c>
      <c r="E531" s="153" t="str" cm="1">
        <f t="array" aca="1" ref="E531" ca="1">IF(C531="", INDIRECT("'"&amp;B531&amp;"'!B3"), INDEX(INDIRECT("'"&amp;B531&amp;"'!5:5"), COLUMN(INDIRECT("'"&amp;B531&amp;"'!"&amp;D531))))</f>
        <v>Funds-to-Crypto - Value</v>
      </c>
      <c r="F531" s="150" t="s">
        <v>1548</v>
      </c>
      <c r="G531" s="150" t="s">
        <v>1545</v>
      </c>
      <c r="H531" s="151" t="s">
        <v>1630</v>
      </c>
      <c r="I531" s="150" t="str">
        <f>IF(TRIM(SUBSTITUTE('AML.04.10'!$B$11&amp;"",CHAR(160),""))="","OK",IF(NOT(ISNUMBER('AML.04.10'!$B$11)),$G531&amp;": "&amp;$H531,"OK"))</f>
        <v>OK</v>
      </c>
      <c r="J531" s="150" t="str" cm="1">
        <f t="array" ref="J531">IF(
    _xlfn.TEXTJOIN(CHAR(10), TRUE,
        IF(
            _xlfn._xlws.FILTER($I$2:$I$917, ($B$2:$B$917=B531)*($C$2:$C$917=C531))&lt;&gt;"OK",
            _xlfn._xlws.FILTER($I$2:$I$917, ($B$2:$B$917=B531)*($C$2:$C$917=C531)),
            ""
        )
    )="",
    "OK",
    _xlfn.TEXTJOIN(CHAR(10), TRUE,
        IF(
            _xlfn._xlws.FILTER($I$2:$I$917, ($B$2:$B$917=B531)*($C$2:$C$917=C531))&lt;&gt;"OK",
            _xlfn._xlws.FILTER($I$2:$I$917, ($B$2:$B$917=B531)*($C$2:$C$917=C531)),
            ""
        )
    )
)</f>
        <v>OK</v>
      </c>
      <c r="K531" s="150" t="s">
        <v>1547</v>
      </c>
    </row>
    <row r="532" spans="1:11">
      <c r="A532" s="152" t="str">
        <f>"AMLA_VR_" &amp; B532 &amp; "_" &amp; C532 &amp; "_" &amp; TEXT(COUNTIFS($B$2:B532, B532, $C$2:C532, C532), "00")</f>
        <v>AMLA_VR_AML.04.10_C0020_01</v>
      </c>
      <c r="B532" s="150" t="s">
        <v>292</v>
      </c>
      <c r="C532" s="150" t="s">
        <v>109</v>
      </c>
      <c r="D532" s="150" t="s">
        <v>1543</v>
      </c>
      <c r="E532" s="153" t="str" cm="1">
        <f t="array" aca="1" ref="E532" ca="1">IF(C532="", INDIRECT("'"&amp;B532&amp;"'!B3"), INDEX(INDIRECT("'"&amp;B532&amp;"'!5:5"), COLUMN(INDIRECT("'"&amp;B532&amp;"'!"&amp;D532))))</f>
        <v>Funds-to-Crypto – Number</v>
      </c>
      <c r="F532" s="150" t="s">
        <v>1544</v>
      </c>
      <c r="G532" s="150" t="s">
        <v>1545</v>
      </c>
      <c r="H532" s="151" t="s">
        <v>1546</v>
      </c>
      <c r="I532" s="150" t="str">
        <f>IF('AML.04.10'!$C$11&lt;0, $G532 &amp; ": " &amp; $H532, "OK")</f>
        <v>OK</v>
      </c>
      <c r="J532" s="150" t="str" cm="1">
        <f t="array" ref="J532">IF(
    _xlfn.TEXTJOIN(CHAR(10), TRUE,
        IF(
            _xlfn._xlws.FILTER($I$2:$I$917, ($B$2:$B$917=B532)*($C$2:$C$917=C532))&lt;&gt;"OK",
            _xlfn._xlws.FILTER($I$2:$I$917, ($B$2:$B$917=B532)*($C$2:$C$917=C532)),
            ""
        )
    )="",
    "OK",
    _xlfn.TEXTJOIN(CHAR(10), TRUE,
        IF(
            _xlfn._xlws.FILTER($I$2:$I$917, ($B$2:$B$917=B532)*($C$2:$C$917=C532))&lt;&gt;"OK",
            _xlfn._xlws.FILTER($I$2:$I$917, ($B$2:$B$917=B532)*($C$2:$C$917=C532)),
            ""
        )
    )
)</f>
        <v>OK</v>
      </c>
      <c r="K532" s="150" t="s">
        <v>1547</v>
      </c>
    </row>
    <row r="533" spans="1:11">
      <c r="A533" s="152" t="str">
        <f>"AMLA_VR_" &amp; B533 &amp; "_" &amp; C533 &amp; "_" &amp; TEXT(COUNTIFS($B$2:B533, B533, $C$2:C533, C533), "00")</f>
        <v>AMLA_VR_AML.04.10_C0020_02</v>
      </c>
      <c r="B533" s="150" t="s">
        <v>292</v>
      </c>
      <c r="C533" s="150" t="s">
        <v>109</v>
      </c>
      <c r="D533" s="150" t="s">
        <v>1543</v>
      </c>
      <c r="E533" s="153" t="str" cm="1">
        <f t="array" aca="1" ref="E533" ca="1">IF(C533="", INDIRECT("'"&amp;B533&amp;"'!B3"), INDEX(INDIRECT("'"&amp;B533&amp;"'!5:5"), COLUMN(INDIRECT("'"&amp;B533&amp;"'!"&amp;D533))))</f>
        <v>Funds-to-Crypto – Number</v>
      </c>
      <c r="F533" s="150" t="s">
        <v>1548</v>
      </c>
      <c r="G533" s="150" t="s">
        <v>1545</v>
      </c>
      <c r="H533" s="151" t="s">
        <v>1549</v>
      </c>
      <c r="I533" s="150" t="str">
        <f>IF(TRIM(SUBSTITUTE('AML.04.10'!$C$11&amp;"",CHAR(160),""))="","OK",IF(OR(NOT(ISNUMBER('AML.04.10'!$C$11)),IFERROR(INT('AML.04.10'!$C$11)&lt;&gt;'AML.04.10'!$C$11,TRUE)),$G533&amp;": "&amp;$H533,"OK"))</f>
        <v>OK</v>
      </c>
      <c r="J533" s="150" t="str" cm="1">
        <f t="array" ref="J533">IF(
    _xlfn.TEXTJOIN(CHAR(10), TRUE,
        IF(
            _xlfn._xlws.FILTER($I$2:$I$917, ($B$2:$B$917=B533)*($C$2:$C$917=C533))&lt;&gt;"OK",
            _xlfn._xlws.FILTER($I$2:$I$917, ($B$2:$B$917=B533)*($C$2:$C$917=C533)),
            ""
        )
    )="",
    "OK",
    _xlfn.TEXTJOIN(CHAR(10), TRUE,
        IF(
            _xlfn._xlws.FILTER($I$2:$I$917, ($B$2:$B$917=B533)*($C$2:$C$917=C533))&lt;&gt;"OK",
            _xlfn._xlws.FILTER($I$2:$I$917, ($B$2:$B$917=B533)*($C$2:$C$917=C533)),
            ""
        )
    )
)</f>
        <v>OK</v>
      </c>
      <c r="K533" s="150" t="s">
        <v>1547</v>
      </c>
    </row>
    <row r="534" spans="1:11">
      <c r="A534" s="152" t="str">
        <f>"AMLA_VR_" &amp; B534 &amp; "_" &amp; C534 &amp; "_" &amp; TEXT(COUNTIFS($B$2:B534, B534, $C$2:C534, C534), "00")</f>
        <v>AMLA_VR_AML.04.10_C0030_01</v>
      </c>
      <c r="B534" s="150" t="s">
        <v>292</v>
      </c>
      <c r="C534" s="150" t="s">
        <v>110</v>
      </c>
      <c r="D534" s="150" t="s">
        <v>1560</v>
      </c>
      <c r="E534" s="153" t="str" cm="1">
        <f t="array" aca="1" ref="E534" ca="1">IF(C534="", INDIRECT("'"&amp;B534&amp;"'!B3"), INDEX(INDIRECT("'"&amp;B534&amp;"'!5:5"), COLUMN(INDIRECT("'"&amp;B534&amp;"'!"&amp;D534))))</f>
        <v>Funds to Crypto - Customers</v>
      </c>
      <c r="F534" s="150" t="s">
        <v>1544</v>
      </c>
      <c r="G534" s="150" t="s">
        <v>1545</v>
      </c>
      <c r="H534" s="151" t="s">
        <v>1616</v>
      </c>
      <c r="I534" s="150" t="str">
        <f>IF('AML.04.10'!$D$11&lt;0, $G534 &amp; ": " &amp; $H534, "OK")</f>
        <v>OK</v>
      </c>
      <c r="J534" s="150" t="str" cm="1">
        <f t="array" ref="J534">IF(
    _xlfn.TEXTJOIN(CHAR(10), TRUE,
        IF(
            _xlfn._xlws.FILTER($I$2:$I$917, ($B$2:$B$917=B534)*($C$2:$C$917=C534))&lt;&gt;"OK",
            _xlfn._xlws.FILTER($I$2:$I$917, ($B$2:$B$917=B534)*($C$2:$C$917=C534)),
            ""
        )
    )="",
    "OK",
    _xlfn.TEXTJOIN(CHAR(10), TRUE,
        IF(
            _xlfn._xlws.FILTER($I$2:$I$917, ($B$2:$B$917=B534)*($C$2:$C$917=C534))&lt;&gt;"OK",
            _xlfn._xlws.FILTER($I$2:$I$917, ($B$2:$B$917=B534)*($C$2:$C$917=C534)),
            ""
        )
    )
)</f>
        <v>OK</v>
      </c>
      <c r="K534" s="150" t="s">
        <v>1547</v>
      </c>
    </row>
    <row r="535" spans="1:11">
      <c r="A535" s="152" t="str">
        <f>"AMLA_VR_" &amp; B535 &amp; "_" &amp; C535 &amp; "_" &amp; TEXT(COUNTIFS($B$2:B535, B535, $C$2:C535, C535), "00")</f>
        <v>AMLA_VR_AML.04.10_C0030_02</v>
      </c>
      <c r="B535" s="150" t="s">
        <v>292</v>
      </c>
      <c r="C535" s="150" t="s">
        <v>110</v>
      </c>
      <c r="D535" s="150" t="s">
        <v>1560</v>
      </c>
      <c r="E535" s="153" t="str" cm="1">
        <f t="array" aca="1" ref="E535" ca="1">IF(C535="", INDIRECT("'"&amp;B535&amp;"'!B3"), INDEX(INDIRECT("'"&amp;B535&amp;"'!5:5"), COLUMN(INDIRECT("'"&amp;B535&amp;"'!"&amp;D535))))</f>
        <v>Funds to Crypto - Customers</v>
      </c>
      <c r="F535" s="150" t="s">
        <v>1544</v>
      </c>
      <c r="G535" s="150" t="s">
        <v>1550</v>
      </c>
      <c r="H535" s="151" t="s">
        <v>1696</v>
      </c>
      <c r="I535" s="150" t="str">
        <f>IF('AML.04.10'!$D$11 &gt; 'AML.02.01'!$B$11, $G535 &amp; ": " &amp; $H535, "OK")</f>
        <v>OK</v>
      </c>
      <c r="J535" s="150" t="str" cm="1">
        <f t="array" ref="J535">IF(
    _xlfn.TEXTJOIN(CHAR(10), TRUE,
        IF(
            _xlfn._xlws.FILTER($I$2:$I$917, ($B$2:$B$917=B535)*($C$2:$C$917=C535))&lt;&gt;"OK",
            _xlfn._xlws.FILTER($I$2:$I$917, ($B$2:$B$917=B535)*($C$2:$C$917=C535)),
            ""
        )
    )="",
    "OK",
    _xlfn.TEXTJOIN(CHAR(10), TRUE,
        IF(
            _xlfn._xlws.FILTER($I$2:$I$917, ($B$2:$B$917=B535)*($C$2:$C$917=C535))&lt;&gt;"OK",
            _xlfn._xlws.FILTER($I$2:$I$917, ($B$2:$B$917=B535)*($C$2:$C$917=C535)),
            ""
        )
    )
)</f>
        <v>OK</v>
      </c>
      <c r="K535" s="150" t="s">
        <v>1547</v>
      </c>
    </row>
    <row r="536" spans="1:11">
      <c r="A536" s="152" t="str">
        <f>"AMLA_VR_" &amp; B536 &amp; "_" &amp; C536 &amp; "_" &amp; TEXT(COUNTIFS($B$2:B536, B536, $C$2:C536, C536), "00")</f>
        <v>AMLA_VR_AML.04.10_C0030_03</v>
      </c>
      <c r="B536" s="150" t="s">
        <v>292</v>
      </c>
      <c r="C536" s="150" t="s">
        <v>110</v>
      </c>
      <c r="D536" s="150" t="s">
        <v>1560</v>
      </c>
      <c r="E536" s="153" t="str" cm="1">
        <f t="array" aca="1" ref="E536" ca="1">IF(C536="", INDIRECT("'"&amp;B536&amp;"'!B3"), INDEX(INDIRECT("'"&amp;B536&amp;"'!5:5"), COLUMN(INDIRECT("'"&amp;B536&amp;"'!"&amp;D536))))</f>
        <v>Funds to Crypto - Customers</v>
      </c>
      <c r="F536" s="150" t="s">
        <v>1548</v>
      </c>
      <c r="G536" s="150" t="s">
        <v>1545</v>
      </c>
      <c r="H536" s="151" t="s">
        <v>1549</v>
      </c>
      <c r="I536" s="150" t="str">
        <f>IF(TRIM(SUBSTITUTE('AML.04.10'!$D$11&amp;"",CHAR(160),""))="","OK",IF(OR(NOT(ISNUMBER('AML.04.10'!$D$11)),IFERROR(INT('AML.04.10'!$D$11)&lt;&gt;'AML.04.10'!$D$11,TRUE)),$G536&amp;": "&amp;$H536,"OK"))</f>
        <v>OK</v>
      </c>
      <c r="J536" s="150" t="str" cm="1">
        <f t="array" ref="J536">IF(
    _xlfn.TEXTJOIN(CHAR(10), TRUE,
        IF(
            _xlfn._xlws.FILTER($I$2:$I$917, ($B$2:$B$917=B536)*($C$2:$C$917=C536))&lt;&gt;"OK",
            _xlfn._xlws.FILTER($I$2:$I$917, ($B$2:$B$917=B536)*($C$2:$C$917=C536)),
            ""
        )
    )="",
    "OK",
    _xlfn.TEXTJOIN(CHAR(10), TRUE,
        IF(
            _xlfn._xlws.FILTER($I$2:$I$917, ($B$2:$B$917=B536)*($C$2:$C$917=C536))&lt;&gt;"OK",
            _xlfn._xlws.FILTER($I$2:$I$917, ($B$2:$B$917=B536)*($C$2:$C$917=C536)),
            ""
        )
    )
)</f>
        <v>OK</v>
      </c>
      <c r="K536" s="150" t="s">
        <v>1547</v>
      </c>
    </row>
    <row r="537" spans="1:11">
      <c r="A537" s="152" t="str">
        <f>"AMLA_VR_" &amp; B537 &amp; "_" &amp; C537 &amp; "_" &amp; TEXT(COUNTIFS($B$2:B537, B537, $C$2:C537, C537), "00")</f>
        <v>AMLA_VR_AML.04.10_C0050_01</v>
      </c>
      <c r="B537" s="150" t="s">
        <v>292</v>
      </c>
      <c r="C537" s="150" t="s">
        <v>112</v>
      </c>
      <c r="D537" s="150" t="s">
        <v>1563</v>
      </c>
      <c r="E537" s="153" t="str" cm="1">
        <f t="array" aca="1" ref="E537" ca="1">IF(C537="", INDIRECT("'"&amp;B537&amp;"'!B3"), INDEX(INDIRECT("'"&amp;B537&amp;"'!5:5"), COLUMN(INDIRECT("'"&amp;B537&amp;"'!"&amp;D537))))</f>
        <v>Crypto-to-Funds - Value</v>
      </c>
      <c r="F537" s="150" t="s">
        <v>1544</v>
      </c>
      <c r="G537" s="150" t="s">
        <v>1545</v>
      </c>
      <c r="H537" s="151" t="s">
        <v>1618</v>
      </c>
      <c r="I537" s="150" t="str">
        <f>IF('AML.04.10'!$F$11&lt;0, $G537 &amp; ": " &amp; $H537, "OK")</f>
        <v>OK</v>
      </c>
      <c r="J537" s="150" t="str" cm="1">
        <f t="array" ref="J537">IF(
    _xlfn.TEXTJOIN(CHAR(10), TRUE,
        IF(
            _xlfn._xlws.FILTER($I$2:$I$917, ($B$2:$B$917=B537)*($C$2:$C$917=C537))&lt;&gt;"OK",
            _xlfn._xlws.FILTER($I$2:$I$917, ($B$2:$B$917=B537)*($C$2:$C$917=C537)),
            ""
        )
    )="",
    "OK",
    _xlfn.TEXTJOIN(CHAR(10), TRUE,
        IF(
            _xlfn._xlws.FILTER($I$2:$I$917, ($B$2:$B$917=B537)*($C$2:$C$917=C537))&lt;&gt;"OK",
            _xlfn._xlws.FILTER($I$2:$I$917, ($B$2:$B$917=B537)*($C$2:$C$917=C537)),
            ""
        )
    )
)</f>
        <v>OK</v>
      </c>
      <c r="K537" s="150" t="s">
        <v>1547</v>
      </c>
    </row>
    <row r="538" spans="1:11">
      <c r="A538" s="152" t="str">
        <f>"AMLA_VR_" &amp; B538 &amp; "_" &amp; C538 &amp; "_" &amp; TEXT(COUNTIFS($B$2:B538, B538, $C$2:C538, C538), "00")</f>
        <v>AMLA_VR_AML.04.10_C0050_02</v>
      </c>
      <c r="B538" s="150" t="s">
        <v>292</v>
      </c>
      <c r="C538" s="150" t="s">
        <v>112</v>
      </c>
      <c r="D538" s="150" t="s">
        <v>1563</v>
      </c>
      <c r="E538" s="153" t="str" cm="1">
        <f t="array" aca="1" ref="E538" ca="1">IF(C538="", INDIRECT("'"&amp;B538&amp;"'!B3"), INDEX(INDIRECT("'"&amp;B538&amp;"'!5:5"), COLUMN(INDIRECT("'"&amp;B538&amp;"'!"&amp;D538))))</f>
        <v>Crypto-to-Funds - Value</v>
      </c>
      <c r="F538" s="150" t="s">
        <v>1548</v>
      </c>
      <c r="G538" s="150" t="s">
        <v>1545</v>
      </c>
      <c r="H538" s="151" t="s">
        <v>1630</v>
      </c>
      <c r="I538" s="150" t="str">
        <f>IF(TRIM(SUBSTITUTE('AML.04.10'!$F$11&amp;"",CHAR(160),""))="","OK",IF(NOT(ISNUMBER('AML.04.10'!$F$11)),$G538&amp;": "&amp;$H538,"OK"))</f>
        <v>OK</v>
      </c>
      <c r="J538" s="150" t="str" cm="1">
        <f t="array" ref="J538">IF(
    _xlfn.TEXTJOIN(CHAR(10), TRUE,
        IF(
            _xlfn._xlws.FILTER($I$2:$I$917, ($B$2:$B$917=B538)*($C$2:$C$917=C538))&lt;&gt;"OK",
            _xlfn._xlws.FILTER($I$2:$I$917, ($B$2:$B$917=B538)*($C$2:$C$917=C538)),
            ""
        )
    )="",
    "OK",
    _xlfn.TEXTJOIN(CHAR(10), TRUE,
        IF(
            _xlfn._xlws.FILTER($I$2:$I$917, ($B$2:$B$917=B538)*($C$2:$C$917=C538))&lt;&gt;"OK",
            _xlfn._xlws.FILTER($I$2:$I$917, ($B$2:$B$917=B538)*($C$2:$C$917=C538)),
            ""
        )
    )
)</f>
        <v>OK</v>
      </c>
      <c r="K538" s="150" t="s">
        <v>1547</v>
      </c>
    </row>
    <row r="539" spans="1:11">
      <c r="A539" s="152" t="str">
        <f>"AMLA_VR_" &amp; B539 &amp; "_" &amp; C539 &amp; "_" &amp; TEXT(COUNTIFS($B$2:B539, B539, $C$2:C539, C539), "00")</f>
        <v>AMLA_VR_AML.04.10_C0060_01</v>
      </c>
      <c r="B539" s="150" t="s">
        <v>292</v>
      </c>
      <c r="C539" s="150" t="s">
        <v>113</v>
      </c>
      <c r="D539" s="150" t="s">
        <v>1565</v>
      </c>
      <c r="E539" s="153" t="str" cm="1">
        <f t="array" aca="1" ref="E539" ca="1">IF(C539="", INDIRECT("'"&amp;B539&amp;"'!B3"), INDEX(INDIRECT("'"&amp;B539&amp;"'!5:5"), COLUMN(INDIRECT("'"&amp;B539&amp;"'!"&amp;D539))))</f>
        <v>Crypto-to-Funds - Number</v>
      </c>
      <c r="F539" s="150" t="s">
        <v>1544</v>
      </c>
      <c r="G539" s="150" t="s">
        <v>1545</v>
      </c>
      <c r="H539" s="151" t="s">
        <v>1619</v>
      </c>
      <c r="I539" s="150" t="str">
        <f>IF('AML.04.10'!$G$11&lt;0, $G539 &amp; ": " &amp; $H539, "OK")</f>
        <v>OK</v>
      </c>
      <c r="J539" s="150" t="str" cm="1">
        <f t="array" ref="J539">IF(
    _xlfn.TEXTJOIN(CHAR(10), TRUE,
        IF(
            _xlfn._xlws.FILTER($I$2:$I$917, ($B$2:$B$917=B539)*($C$2:$C$917=C539))&lt;&gt;"OK",
            _xlfn._xlws.FILTER($I$2:$I$917, ($B$2:$B$917=B539)*($C$2:$C$917=C539)),
            ""
        )
    )="",
    "OK",
    _xlfn.TEXTJOIN(CHAR(10), TRUE,
        IF(
            _xlfn._xlws.FILTER($I$2:$I$917, ($B$2:$B$917=B539)*($C$2:$C$917=C539))&lt;&gt;"OK",
            _xlfn._xlws.FILTER($I$2:$I$917, ($B$2:$B$917=B539)*($C$2:$C$917=C539)),
            ""
        )
    )
)</f>
        <v>OK</v>
      </c>
      <c r="K539" s="150" t="s">
        <v>1547</v>
      </c>
    </row>
    <row r="540" spans="1:11">
      <c r="A540" s="152" t="str">
        <f>"AMLA_VR_" &amp; B540 &amp; "_" &amp; C540 &amp; "_" &amp; TEXT(COUNTIFS($B$2:B540, B540, $C$2:C540, C540), "00")</f>
        <v>AMLA_VR_AML.04.10_C0060_02</v>
      </c>
      <c r="B540" s="150" t="s">
        <v>292</v>
      </c>
      <c r="C540" s="150" t="s">
        <v>113</v>
      </c>
      <c r="D540" s="150" t="s">
        <v>1565</v>
      </c>
      <c r="E540" s="153" t="str" cm="1">
        <f t="array" aca="1" ref="E540" ca="1">IF(C540="", INDIRECT("'"&amp;B540&amp;"'!B3"), INDEX(INDIRECT("'"&amp;B540&amp;"'!5:5"), COLUMN(INDIRECT("'"&amp;B540&amp;"'!"&amp;D540))))</f>
        <v>Crypto-to-Funds - Number</v>
      </c>
      <c r="F540" s="150" t="s">
        <v>1548</v>
      </c>
      <c r="G540" s="150" t="s">
        <v>1545</v>
      </c>
      <c r="H540" s="151" t="s">
        <v>1549</v>
      </c>
      <c r="I540" s="150" t="str">
        <f>IF(TRIM(SUBSTITUTE('AML.04.10'!$G$11&amp;"",CHAR(160),""))="","OK",IF(OR(NOT(ISNUMBER('AML.04.10'!$G$11)),IFERROR(INT('AML.04.10'!$G$11)&lt;&gt;'AML.04.10'!$G$11,TRUE)),$G540&amp;": "&amp;$H540,"OK"))</f>
        <v>OK</v>
      </c>
      <c r="J540" s="150" t="str" cm="1">
        <f t="array" ref="J540">IF(
    _xlfn.TEXTJOIN(CHAR(10), TRUE,
        IF(
            _xlfn._xlws.FILTER($I$2:$I$917, ($B$2:$B$917=B540)*($C$2:$C$917=C540))&lt;&gt;"OK",
            _xlfn._xlws.FILTER($I$2:$I$917, ($B$2:$B$917=B540)*($C$2:$C$917=C540)),
            ""
        )
    )="",
    "OK",
    _xlfn.TEXTJOIN(CHAR(10), TRUE,
        IF(
            _xlfn._xlws.FILTER($I$2:$I$917, ($B$2:$B$917=B540)*($C$2:$C$917=C540))&lt;&gt;"OK",
            _xlfn._xlws.FILTER($I$2:$I$917, ($B$2:$B$917=B540)*($C$2:$C$917=C540)),
            ""
        )
    )
)</f>
        <v>OK</v>
      </c>
      <c r="K540" s="150" t="s">
        <v>1547</v>
      </c>
    </row>
    <row r="541" spans="1:11">
      <c r="A541" s="152" t="str">
        <f>"AMLA_VR_" &amp; B541 &amp; "_" &amp; C541 &amp; "_" &amp; TEXT(COUNTIFS($B$2:B541, B541, $C$2:C541, C541), "00")</f>
        <v>AMLA_VR_AML.04.10_C0070_01</v>
      </c>
      <c r="B541" s="150" t="s">
        <v>292</v>
      </c>
      <c r="C541" s="150" t="s">
        <v>114</v>
      </c>
      <c r="D541" s="150" t="s">
        <v>1567</v>
      </c>
      <c r="E541" s="153" t="str" cm="1">
        <f t="array" aca="1" ref="E541" ca="1">IF(C541="", INDIRECT("'"&amp;B541&amp;"'!B3"), INDEX(INDIRECT("'"&amp;B541&amp;"'!5:5"), COLUMN(INDIRECT("'"&amp;B541&amp;"'!"&amp;D541))))</f>
        <v>Crypto-to-Funds - Customers</v>
      </c>
      <c r="F541" s="150" t="s">
        <v>1544</v>
      </c>
      <c r="G541" s="150" t="s">
        <v>1545</v>
      </c>
      <c r="H541" s="151" t="s">
        <v>1620</v>
      </c>
      <c r="I541" s="150" t="str">
        <f>IF('AML.04.10'!$H$11&lt;0, $G541 &amp; ": " &amp; $H541, "OK")</f>
        <v>OK</v>
      </c>
      <c r="J541" s="150" t="str" cm="1">
        <f t="array" ref="J541">IF(
    _xlfn.TEXTJOIN(CHAR(10), TRUE,
        IF(
            _xlfn._xlws.FILTER($I$2:$I$917, ($B$2:$B$917=B541)*($C$2:$C$917=C541))&lt;&gt;"OK",
            _xlfn._xlws.FILTER($I$2:$I$917, ($B$2:$B$917=B541)*($C$2:$C$917=C541)),
            ""
        )
    )="",
    "OK",
    _xlfn.TEXTJOIN(CHAR(10), TRUE,
        IF(
            _xlfn._xlws.FILTER($I$2:$I$917, ($B$2:$B$917=B541)*($C$2:$C$917=C541))&lt;&gt;"OK",
            _xlfn._xlws.FILTER($I$2:$I$917, ($B$2:$B$917=B541)*($C$2:$C$917=C541)),
            ""
        )
    )
)</f>
        <v>OK</v>
      </c>
      <c r="K541" s="150" t="s">
        <v>1547</v>
      </c>
    </row>
    <row r="542" spans="1:11">
      <c r="A542" s="152" t="str">
        <f>"AMLA_VR_" &amp; B542 &amp; "_" &amp; C542 &amp; "_" &amp; TEXT(COUNTIFS($B$2:B542, B542, $C$2:C542, C542), "00")</f>
        <v>AMLA_VR_AML.04.10_C0070_02</v>
      </c>
      <c r="B542" s="150" t="s">
        <v>292</v>
      </c>
      <c r="C542" s="150" t="s">
        <v>114</v>
      </c>
      <c r="D542" s="150" t="s">
        <v>1567</v>
      </c>
      <c r="E542" s="153" t="str" cm="1">
        <f t="array" aca="1" ref="E542" ca="1">IF(C542="", INDIRECT("'"&amp;B542&amp;"'!B3"), INDEX(INDIRECT("'"&amp;B542&amp;"'!5:5"), COLUMN(INDIRECT("'"&amp;B542&amp;"'!"&amp;D542))))</f>
        <v>Crypto-to-Funds - Customers</v>
      </c>
      <c r="F542" s="150" t="s">
        <v>1544</v>
      </c>
      <c r="G542" s="150" t="s">
        <v>1550</v>
      </c>
      <c r="H542" s="151" t="s">
        <v>1697</v>
      </c>
      <c r="I542" s="150" t="str">
        <f>IF('AML.04.10'!$H$11 &gt; 'AML.02.01'!$B$11, $G542 &amp; ": " &amp; $H542, "OK")</f>
        <v>OK</v>
      </c>
      <c r="J542" s="150" t="str" cm="1">
        <f t="array" ref="J542">IF(
    _xlfn.TEXTJOIN(CHAR(10), TRUE,
        IF(
            _xlfn._xlws.FILTER($I$2:$I$917, ($B$2:$B$917=B542)*($C$2:$C$917=C542))&lt;&gt;"OK",
            _xlfn._xlws.FILTER($I$2:$I$917, ($B$2:$B$917=B542)*($C$2:$C$917=C542)),
            ""
        )
    )="",
    "OK",
    _xlfn.TEXTJOIN(CHAR(10), TRUE,
        IF(
            _xlfn._xlws.FILTER($I$2:$I$917, ($B$2:$B$917=B542)*($C$2:$C$917=C542))&lt;&gt;"OK",
            _xlfn._xlws.FILTER($I$2:$I$917, ($B$2:$B$917=B542)*($C$2:$C$917=C542)),
            ""
        )
    )
)</f>
        <v>OK</v>
      </c>
      <c r="K542" s="150" t="s">
        <v>1547</v>
      </c>
    </row>
    <row r="543" spans="1:11">
      <c r="A543" s="152" t="str">
        <f>"AMLA_VR_" &amp; B543 &amp; "_" &amp; C543 &amp; "_" &amp; TEXT(COUNTIFS($B$2:B543, B543, $C$2:C543, C543), "00")</f>
        <v>AMLA_VR_AML.04.10_C0070_03</v>
      </c>
      <c r="B543" s="150" t="s">
        <v>292</v>
      </c>
      <c r="C543" s="150" t="s">
        <v>114</v>
      </c>
      <c r="D543" s="150" t="s">
        <v>1567</v>
      </c>
      <c r="E543" s="153" t="str" cm="1">
        <f t="array" aca="1" ref="E543" ca="1">IF(C543="", INDIRECT("'"&amp;B543&amp;"'!B3"), INDEX(INDIRECT("'"&amp;B543&amp;"'!5:5"), COLUMN(INDIRECT("'"&amp;B543&amp;"'!"&amp;D543))))</f>
        <v>Crypto-to-Funds - Customers</v>
      </c>
      <c r="F543" s="150" t="s">
        <v>1548</v>
      </c>
      <c r="G543" s="150" t="s">
        <v>1545</v>
      </c>
      <c r="H543" s="151" t="s">
        <v>1549</v>
      </c>
      <c r="I543" s="150" t="str">
        <f>IF(TRIM(SUBSTITUTE('AML.04.10'!$H$11&amp;"",CHAR(160),""))="","OK",IF(OR(NOT(ISNUMBER('AML.04.10'!$H$11)),IFERROR(INT('AML.04.10'!$H$11)&lt;&gt;'AML.04.10'!$H$11,TRUE)),$G543&amp;": "&amp;$H543,"OK"))</f>
        <v>OK</v>
      </c>
      <c r="J543" s="150" t="str" cm="1">
        <f t="array" ref="J543">IF(
    _xlfn.TEXTJOIN(CHAR(10), TRUE,
        IF(
            _xlfn._xlws.FILTER($I$2:$I$917, ($B$2:$B$917=B543)*($C$2:$C$917=C543))&lt;&gt;"OK",
            _xlfn._xlws.FILTER($I$2:$I$917, ($B$2:$B$917=B543)*($C$2:$C$917=C543)),
            ""
        )
    )="",
    "OK",
    _xlfn.TEXTJOIN(CHAR(10), TRUE,
        IF(
            _xlfn._xlws.FILTER($I$2:$I$917, ($B$2:$B$917=B543)*($C$2:$C$917=C543))&lt;&gt;"OK",
            _xlfn._xlws.FILTER($I$2:$I$917, ($B$2:$B$917=B543)*($C$2:$C$917=C543)),
            ""
        )
    )
)</f>
        <v>OK</v>
      </c>
      <c r="K543" s="150" t="s">
        <v>1547</v>
      </c>
    </row>
    <row r="544" spans="1:11">
      <c r="A544" s="152" t="str">
        <f>"AMLA_VR_" &amp; B544 &amp; "_" &amp; C544 &amp; "_" &amp; TEXT(COUNTIFS($B$2:B544, B544, $C$2:C544, C544), "00")</f>
        <v>AMLA_VR_AML.04.10_C0090_01</v>
      </c>
      <c r="B544" s="150" t="s">
        <v>292</v>
      </c>
      <c r="C544" s="150" t="s">
        <v>116</v>
      </c>
      <c r="D544" s="150" t="s">
        <v>1552</v>
      </c>
      <c r="E544" s="153" t="str" cm="1">
        <f t="array" aca="1" ref="E544" ca="1">IF(C544="", INDIRECT("'"&amp;B544&amp;"'!B3"), INDEX(INDIRECT("'"&amp;B544&amp;"'!5:5"), COLUMN(INDIRECT("'"&amp;B544&amp;"'!"&amp;D544))))</f>
        <v>Crypto-to-Crypto - Value</v>
      </c>
      <c r="F544" s="150" t="s">
        <v>1544</v>
      </c>
      <c r="G544" s="150" t="s">
        <v>1545</v>
      </c>
      <c r="H544" s="151" t="s">
        <v>1622</v>
      </c>
      <c r="I544" s="150" t="str">
        <f>IF('AML.04.10'!$J$11&lt;0, $G544 &amp; ": " &amp; $H544, "OK")</f>
        <v>OK</v>
      </c>
      <c r="J544" s="150" t="str" cm="1">
        <f t="array" ref="J544">IF(
    _xlfn.TEXTJOIN(CHAR(10), TRUE,
        IF(
            _xlfn._xlws.FILTER($I$2:$I$917, ($B$2:$B$917=B544)*($C$2:$C$917=C544))&lt;&gt;"OK",
            _xlfn._xlws.FILTER($I$2:$I$917, ($B$2:$B$917=B544)*($C$2:$C$917=C544)),
            ""
        )
    )="",
    "OK",
    _xlfn.TEXTJOIN(CHAR(10), TRUE,
        IF(
            _xlfn._xlws.FILTER($I$2:$I$917, ($B$2:$B$917=B544)*($C$2:$C$917=C544))&lt;&gt;"OK",
            _xlfn._xlws.FILTER($I$2:$I$917, ($B$2:$B$917=B544)*($C$2:$C$917=C544)),
            ""
        )
    )
)</f>
        <v>OK</v>
      </c>
      <c r="K544" s="150" t="s">
        <v>1547</v>
      </c>
    </row>
    <row r="545" spans="1:11">
      <c r="A545" s="152" t="str">
        <f>"AMLA_VR_" &amp; B545 &amp; "_" &amp; C545 &amp; "_" &amp; TEXT(COUNTIFS($B$2:B545, B545, $C$2:C545, C545), "00")</f>
        <v>AMLA_VR_AML.04.10_C0090_02</v>
      </c>
      <c r="B545" s="150" t="s">
        <v>292</v>
      </c>
      <c r="C545" s="150" t="s">
        <v>116</v>
      </c>
      <c r="D545" s="150" t="s">
        <v>1552</v>
      </c>
      <c r="E545" s="153" t="str" cm="1">
        <f t="array" aca="1" ref="E545" ca="1">IF(C545="", INDIRECT("'"&amp;B545&amp;"'!B3"), INDEX(INDIRECT("'"&amp;B545&amp;"'!5:5"), COLUMN(INDIRECT("'"&amp;B545&amp;"'!"&amp;D545))))</f>
        <v>Crypto-to-Crypto - Value</v>
      </c>
      <c r="F545" s="150" t="s">
        <v>1548</v>
      </c>
      <c r="G545" s="150" t="s">
        <v>1545</v>
      </c>
      <c r="H545" s="151" t="s">
        <v>1630</v>
      </c>
      <c r="I545" s="150" t="str">
        <f>IF(TRIM(SUBSTITUTE('AML.04.10'!$J$11&amp;"",CHAR(160),""))="","OK",IF(NOT(ISNUMBER('AML.04.10'!$J$11)),$G545&amp;": "&amp;$H545,"OK"))</f>
        <v>OK</v>
      </c>
      <c r="J545" s="150" t="str" cm="1">
        <f t="array" ref="J545">IF(
    _xlfn.TEXTJOIN(CHAR(10), TRUE,
        IF(
            _xlfn._xlws.FILTER($I$2:$I$917, ($B$2:$B$917=B545)*($C$2:$C$917=C545))&lt;&gt;"OK",
            _xlfn._xlws.FILTER($I$2:$I$917, ($B$2:$B$917=B545)*($C$2:$C$917=C545)),
            ""
        )
    )="",
    "OK",
    _xlfn.TEXTJOIN(CHAR(10), TRUE,
        IF(
            _xlfn._xlws.FILTER($I$2:$I$917, ($B$2:$B$917=B545)*($C$2:$C$917=C545))&lt;&gt;"OK",
            _xlfn._xlws.FILTER($I$2:$I$917, ($B$2:$B$917=B545)*($C$2:$C$917=C545)),
            ""
        )
    )
)</f>
        <v>OK</v>
      </c>
      <c r="K545" s="150" t="s">
        <v>1547</v>
      </c>
    </row>
    <row r="546" spans="1:11">
      <c r="A546" s="152" t="str">
        <f>"AMLA_VR_" &amp; B546 &amp; "_" &amp; C546 &amp; "_" &amp; TEXT(COUNTIFS($B$2:B546, B546, $C$2:C546, C546), "00")</f>
        <v>AMLA_VR_AML.04.10_C0100_01</v>
      </c>
      <c r="B546" s="150" t="s">
        <v>292</v>
      </c>
      <c r="C546" s="150" t="s">
        <v>117</v>
      </c>
      <c r="D546" s="150" t="s">
        <v>1571</v>
      </c>
      <c r="E546" s="153" t="str" cm="1">
        <f t="array" aca="1" ref="E546" ca="1">IF(C546="", INDIRECT("'"&amp;B546&amp;"'!B3"), INDEX(INDIRECT("'"&amp;B546&amp;"'!5:5"), COLUMN(INDIRECT("'"&amp;B546&amp;"'!"&amp;D546))))</f>
        <v>Crypto-to-Crypto - Customers</v>
      </c>
      <c r="F546" s="150" t="s">
        <v>1544</v>
      </c>
      <c r="G546" s="150" t="s">
        <v>1545</v>
      </c>
      <c r="H546" s="151" t="s">
        <v>1623</v>
      </c>
      <c r="I546" s="150" t="str">
        <f>IF('AML.04.10'!$K$11&lt;0, $G546 &amp; ": " &amp; $H546, "OK")</f>
        <v>OK</v>
      </c>
      <c r="J546" s="150" t="str" cm="1">
        <f t="array" ref="J546">IF(
    _xlfn.TEXTJOIN(CHAR(10), TRUE,
        IF(
            _xlfn._xlws.FILTER($I$2:$I$917, ($B$2:$B$917=B546)*($C$2:$C$917=C546))&lt;&gt;"OK",
            _xlfn._xlws.FILTER($I$2:$I$917, ($B$2:$B$917=B546)*($C$2:$C$917=C546)),
            ""
        )
    )="",
    "OK",
    _xlfn.TEXTJOIN(CHAR(10), TRUE,
        IF(
            _xlfn._xlws.FILTER($I$2:$I$917, ($B$2:$B$917=B546)*($C$2:$C$917=C546))&lt;&gt;"OK",
            _xlfn._xlws.FILTER($I$2:$I$917, ($B$2:$B$917=B546)*($C$2:$C$917=C546)),
            ""
        )
    )
)</f>
        <v>OK</v>
      </c>
      <c r="K546" s="150" t="s">
        <v>1547</v>
      </c>
    </row>
    <row r="547" spans="1:11">
      <c r="A547" s="152" t="str">
        <f>"AMLA_VR_" &amp; B547 &amp; "_" &amp; C547 &amp; "_" &amp; TEXT(COUNTIFS($B$2:B547, B547, $C$2:C547, C547), "00")</f>
        <v>AMLA_VR_AML.04.10_C0100_02</v>
      </c>
      <c r="B547" s="150" t="s">
        <v>292</v>
      </c>
      <c r="C547" s="150" t="s">
        <v>117</v>
      </c>
      <c r="D547" s="150" t="s">
        <v>1571</v>
      </c>
      <c r="E547" s="153" t="str" cm="1">
        <f t="array" aca="1" ref="E547" ca="1">IF(C547="", INDIRECT("'"&amp;B547&amp;"'!B3"), INDEX(INDIRECT("'"&amp;B547&amp;"'!5:5"), COLUMN(INDIRECT("'"&amp;B547&amp;"'!"&amp;D547))))</f>
        <v>Crypto-to-Crypto - Customers</v>
      </c>
      <c r="F547" s="150" t="s">
        <v>1544</v>
      </c>
      <c r="G547" s="150" t="s">
        <v>1550</v>
      </c>
      <c r="H547" s="151" t="s">
        <v>1698</v>
      </c>
      <c r="I547" s="150" t="str">
        <f>IF('AML.04.10'!$K$11 &gt; 'AML.02.01'!$B$11, $G547 &amp; ": " &amp; $H547, "OK")</f>
        <v>OK</v>
      </c>
      <c r="J547" s="150" t="str" cm="1">
        <f t="array" ref="J547">IF(
    _xlfn.TEXTJOIN(CHAR(10), TRUE,
        IF(
            _xlfn._xlws.FILTER($I$2:$I$917, ($B$2:$B$917=B547)*($C$2:$C$917=C547))&lt;&gt;"OK",
            _xlfn._xlws.FILTER($I$2:$I$917, ($B$2:$B$917=B547)*($C$2:$C$917=C547)),
            ""
        )
    )="",
    "OK",
    _xlfn.TEXTJOIN(CHAR(10), TRUE,
        IF(
            _xlfn._xlws.FILTER($I$2:$I$917, ($B$2:$B$917=B547)*($C$2:$C$917=C547))&lt;&gt;"OK",
            _xlfn._xlws.FILTER($I$2:$I$917, ($B$2:$B$917=B547)*($C$2:$C$917=C547)),
            ""
        )
    )
)</f>
        <v>OK</v>
      </c>
      <c r="K547" s="150" t="s">
        <v>1547</v>
      </c>
    </row>
    <row r="548" spans="1:11">
      <c r="A548" s="152" t="str">
        <f>"AMLA_VR_" &amp; B548 &amp; "_" &amp; C548 &amp; "_" &amp; TEXT(COUNTIFS($B$2:B548, B548, $C$2:C548, C548), "00")</f>
        <v>AMLA_VR_AML.04.10_C0100_03</v>
      </c>
      <c r="B548" s="150" t="s">
        <v>292</v>
      </c>
      <c r="C548" s="150" t="s">
        <v>117</v>
      </c>
      <c r="D548" s="150" t="s">
        <v>1571</v>
      </c>
      <c r="E548" s="153" t="str" cm="1">
        <f t="array" aca="1" ref="E548" ca="1">IF(C548="", INDIRECT("'"&amp;B548&amp;"'!B3"), INDEX(INDIRECT("'"&amp;B548&amp;"'!5:5"), COLUMN(INDIRECT("'"&amp;B548&amp;"'!"&amp;D548))))</f>
        <v>Crypto-to-Crypto - Customers</v>
      </c>
      <c r="F548" s="150" t="s">
        <v>1548</v>
      </c>
      <c r="G548" s="150" t="s">
        <v>1545</v>
      </c>
      <c r="H548" s="151" t="s">
        <v>1549</v>
      </c>
      <c r="I548" s="150" t="str">
        <f>IF(TRIM(SUBSTITUTE('AML.04.10'!$K$11&amp;"",CHAR(160),""))="","OK",IF(OR(NOT(ISNUMBER('AML.04.10'!$K$11)),IFERROR(INT('AML.04.10'!$K$11)&lt;&gt;'AML.04.10'!$K$11,TRUE)),$G548&amp;": "&amp;$H548,"OK"))</f>
        <v>OK</v>
      </c>
      <c r="J548" s="150" t="str" cm="1">
        <f t="array" ref="J548">IF(
    _xlfn.TEXTJOIN(CHAR(10), TRUE,
        IF(
            _xlfn._xlws.FILTER($I$2:$I$917, ($B$2:$B$917=B548)*($C$2:$C$917=C548))&lt;&gt;"OK",
            _xlfn._xlws.FILTER($I$2:$I$917, ($B$2:$B$917=B548)*($C$2:$C$917=C548)),
            ""
        )
    )="",
    "OK",
    _xlfn.TEXTJOIN(CHAR(10), TRUE,
        IF(
            _xlfn._xlws.FILTER($I$2:$I$917, ($B$2:$B$917=B548)*($C$2:$C$917=C548))&lt;&gt;"OK",
            _xlfn._xlws.FILTER($I$2:$I$917, ($B$2:$B$917=B548)*($C$2:$C$917=C548)),
            ""
        )
    )
)</f>
        <v>OK</v>
      </c>
      <c r="K548" s="150" t="s">
        <v>1547</v>
      </c>
    </row>
    <row r="549" spans="1:11">
      <c r="A549" s="152" t="str">
        <f>"AMLA_VR_" &amp; B549 &amp; "_" &amp; C549 &amp; "_" &amp; TEXT(COUNTIFS($B$2:B549, B549, $C$2:C549, C549), "00")</f>
        <v>AMLA_VR_AML.04.10_C0110_01</v>
      </c>
      <c r="B549" s="150" t="s">
        <v>292</v>
      </c>
      <c r="C549" s="150" t="s">
        <v>118</v>
      </c>
      <c r="D549" s="150" t="s">
        <v>1573</v>
      </c>
      <c r="E549" s="153" t="str" cm="1">
        <f t="array" aca="1" ref="E549" ca="1">IF(C549="", INDIRECT("'"&amp;B549&amp;"'!B3"), INDEX(INDIRECT("'"&amp;B549&amp;"'!5:5"), COLUMN(INDIRECT("'"&amp;B549&amp;"'!"&amp;D549))))</f>
        <v>Crypto-to-Crypto - Number</v>
      </c>
      <c r="F549" s="150" t="s">
        <v>1544</v>
      </c>
      <c r="G549" s="150" t="s">
        <v>1545</v>
      </c>
      <c r="H549" s="151" t="s">
        <v>1624</v>
      </c>
      <c r="I549" s="150" t="str">
        <f>IF('AML.04.10'!$L$11&lt;0, $G549 &amp; ": " &amp; $H549, "OK")</f>
        <v>OK</v>
      </c>
      <c r="J549" s="150" t="str" cm="1">
        <f t="array" ref="J549">IF(
    _xlfn.TEXTJOIN(CHAR(10), TRUE,
        IF(
            _xlfn._xlws.FILTER($I$2:$I$917, ($B$2:$B$917=B549)*($C$2:$C$917=C549))&lt;&gt;"OK",
            _xlfn._xlws.FILTER($I$2:$I$917, ($B$2:$B$917=B549)*($C$2:$C$917=C549)),
            ""
        )
    )="",
    "OK",
    _xlfn.TEXTJOIN(CHAR(10), TRUE,
        IF(
            _xlfn._xlws.FILTER($I$2:$I$917, ($B$2:$B$917=B549)*($C$2:$C$917=C549))&lt;&gt;"OK",
            _xlfn._xlws.FILTER($I$2:$I$917, ($B$2:$B$917=B549)*($C$2:$C$917=C549)),
            ""
        )
    )
)</f>
        <v>OK</v>
      </c>
      <c r="K549" s="150" t="s">
        <v>1547</v>
      </c>
    </row>
    <row r="550" spans="1:11">
      <c r="A550" s="152" t="str">
        <f>"AMLA_VR_" &amp; B550 &amp; "_" &amp; C550 &amp; "_" &amp; TEXT(COUNTIFS($B$2:B550, B550, $C$2:C550, C550), "00")</f>
        <v>AMLA_VR_AML.04.10_C0110_02</v>
      </c>
      <c r="B550" s="150" t="s">
        <v>292</v>
      </c>
      <c r="C550" s="150" t="s">
        <v>118</v>
      </c>
      <c r="D550" s="150" t="s">
        <v>1573</v>
      </c>
      <c r="E550" s="153" t="str" cm="1">
        <f t="array" aca="1" ref="E550" ca="1">IF(C550="", INDIRECT("'"&amp;B550&amp;"'!B3"), INDEX(INDIRECT("'"&amp;B550&amp;"'!5:5"), COLUMN(INDIRECT("'"&amp;B550&amp;"'!"&amp;D550))))</f>
        <v>Crypto-to-Crypto - Number</v>
      </c>
      <c r="F550" s="150" t="s">
        <v>1548</v>
      </c>
      <c r="G550" s="150" t="s">
        <v>1545</v>
      </c>
      <c r="H550" s="151" t="s">
        <v>1549</v>
      </c>
      <c r="I550" s="150" t="str">
        <f>IF(TRIM(SUBSTITUTE('AML.04.10'!$L$11&amp;"",CHAR(160),""))="","OK",IF(OR(NOT(ISNUMBER('AML.04.10'!$L$11)),IFERROR(INT('AML.04.10'!$L$11)&lt;&gt;'AML.04.10'!$L$11,TRUE)),$G550&amp;": "&amp;$H550,"OK"))</f>
        <v>OK</v>
      </c>
      <c r="J550" s="150" t="str" cm="1">
        <f t="array" ref="J550">IF(
    _xlfn.TEXTJOIN(CHAR(10), TRUE,
        IF(
            _xlfn._xlws.FILTER($I$2:$I$917, ($B$2:$B$917=B550)*($C$2:$C$917=C550))&lt;&gt;"OK",
            _xlfn._xlws.FILTER($I$2:$I$917, ($B$2:$B$917=B550)*($C$2:$C$917=C550)),
            ""
        )
    )="",
    "OK",
    _xlfn.TEXTJOIN(CHAR(10), TRUE,
        IF(
            _xlfn._xlws.FILTER($I$2:$I$917, ($B$2:$B$917=B550)*($C$2:$C$917=C550))&lt;&gt;"OK",
            _xlfn._xlws.FILTER($I$2:$I$917, ($B$2:$B$917=B550)*($C$2:$C$917=C550)),
            ""
        )
    )
)</f>
        <v>OK</v>
      </c>
      <c r="K550" s="150" t="s">
        <v>1547</v>
      </c>
    </row>
    <row r="551" spans="1:11">
      <c r="A551" s="152" t="str">
        <f>"AMLA_VR_" &amp; B551 &amp; "_" &amp; C551 &amp; "_" &amp; TEXT(COUNTIFS($B$2:B551, B551, $C$2:C551, C551), "00")</f>
        <v>AMLA_VR_AML.04.10_C0140_01</v>
      </c>
      <c r="B551" s="150" t="s">
        <v>292</v>
      </c>
      <c r="C551" s="150" t="s">
        <v>121</v>
      </c>
      <c r="D551" s="150" t="s">
        <v>1579</v>
      </c>
      <c r="E551" s="153" t="str" cm="1">
        <f t="array" aca="1" ref="E551" ca="1">IF(C551="", INDIRECT("'"&amp;B551&amp;"'!B3"), INDEX(INDIRECT("'"&amp;B551&amp;"'!5:5"), COLUMN(INDIRECT("'"&amp;B551&amp;"'!"&amp;D551))))</f>
        <v>Transfers - Value</v>
      </c>
      <c r="F551" s="150" t="s">
        <v>1544</v>
      </c>
      <c r="G551" s="150" t="s">
        <v>1545</v>
      </c>
      <c r="H551" s="151" t="s">
        <v>1625</v>
      </c>
      <c r="I551" s="150" t="str">
        <f>IF('AML.04.10'!$O$11&lt;0, $G551 &amp; ": " &amp; $H551, "OK")</f>
        <v>OK</v>
      </c>
      <c r="J551" s="150" t="str" cm="1">
        <f t="array" ref="J551">IF(
    _xlfn.TEXTJOIN(CHAR(10), TRUE,
        IF(
            _xlfn._xlws.FILTER($I$2:$I$917, ($B$2:$B$917=B551)*($C$2:$C$917=C551))&lt;&gt;"OK",
            _xlfn._xlws.FILTER($I$2:$I$917, ($B$2:$B$917=B551)*($C$2:$C$917=C551)),
            ""
        )
    )="",
    "OK",
    _xlfn.TEXTJOIN(CHAR(10), TRUE,
        IF(
            _xlfn._xlws.FILTER($I$2:$I$917, ($B$2:$B$917=B551)*($C$2:$C$917=C551))&lt;&gt;"OK",
            _xlfn._xlws.FILTER($I$2:$I$917, ($B$2:$B$917=B551)*($C$2:$C$917=C551)),
            ""
        )
    )
)</f>
        <v>OK</v>
      </c>
      <c r="K551" s="150" t="s">
        <v>1547</v>
      </c>
    </row>
    <row r="552" spans="1:11">
      <c r="A552" s="152" t="str">
        <f>"AMLA_VR_" &amp; B552 &amp; "_" &amp; C552 &amp; "_" &amp; TEXT(COUNTIFS($B$2:B552, B552, $C$2:C552, C552), "00")</f>
        <v>AMLA_VR_AML.04.10_C0140_02</v>
      </c>
      <c r="B552" s="150" t="s">
        <v>292</v>
      </c>
      <c r="C552" s="150" t="s">
        <v>121</v>
      </c>
      <c r="D552" s="150" t="s">
        <v>1579</v>
      </c>
      <c r="E552" s="153" t="str" cm="1">
        <f t="array" aca="1" ref="E552" ca="1">IF(C552="", INDIRECT("'"&amp;B552&amp;"'!B3"), INDEX(INDIRECT("'"&amp;B552&amp;"'!5:5"), COLUMN(INDIRECT("'"&amp;B552&amp;"'!"&amp;D552))))</f>
        <v>Transfers - Value</v>
      </c>
      <c r="F552" s="150" t="s">
        <v>1548</v>
      </c>
      <c r="G552" s="150" t="s">
        <v>1545</v>
      </c>
      <c r="H552" s="151" t="s">
        <v>1630</v>
      </c>
      <c r="I552" s="150" t="str">
        <f>IF(TRIM(SUBSTITUTE('AML.04.10'!$O$11&amp;"",CHAR(160),""))="","OK",IF(NOT(ISNUMBER('AML.04.10'!$O$11)),$G552&amp;": "&amp;$H552,"OK"))</f>
        <v>OK</v>
      </c>
      <c r="J552" s="150" t="str" cm="1">
        <f t="array" ref="J552">IF(
    _xlfn.TEXTJOIN(CHAR(10), TRUE,
        IF(
            _xlfn._xlws.FILTER($I$2:$I$917, ($B$2:$B$917=B552)*($C$2:$C$917=C552))&lt;&gt;"OK",
            _xlfn._xlws.FILTER($I$2:$I$917, ($B$2:$B$917=B552)*($C$2:$C$917=C552)),
            ""
        )
    )="",
    "OK",
    _xlfn.TEXTJOIN(CHAR(10), TRUE,
        IF(
            _xlfn._xlws.FILTER($I$2:$I$917, ($B$2:$B$917=B552)*($C$2:$C$917=C552))&lt;&gt;"OK",
            _xlfn._xlws.FILTER($I$2:$I$917, ($B$2:$B$917=B552)*($C$2:$C$917=C552)),
            ""
        )
    )
)</f>
        <v>OK</v>
      </c>
      <c r="K552" s="150" t="s">
        <v>1547</v>
      </c>
    </row>
    <row r="553" spans="1:11">
      <c r="A553" s="152" t="str">
        <f>"AMLA_VR_" &amp; B553 &amp; "_" &amp; C553 &amp; "_" &amp; TEXT(COUNTIFS($B$2:B553, B553, $C$2:C553, C553), "00")</f>
        <v>AMLA_VR_AML.04.10_C0150_01</v>
      </c>
      <c r="B553" s="150" t="s">
        <v>292</v>
      </c>
      <c r="C553" s="150" t="s">
        <v>122</v>
      </c>
      <c r="D553" s="150" t="s">
        <v>1581</v>
      </c>
      <c r="E553" s="153" t="str" cm="1">
        <f t="array" aca="1" ref="E553" ca="1">IF(C553="", INDIRECT("'"&amp;B553&amp;"'!B3"), INDEX(INDIRECT("'"&amp;B553&amp;"'!5:5"), COLUMN(INDIRECT("'"&amp;B553&amp;"'!"&amp;D553))))</f>
        <v>Transfers - Customers</v>
      </c>
      <c r="F553" s="150" t="s">
        <v>1544</v>
      </c>
      <c r="G553" s="150" t="s">
        <v>1545</v>
      </c>
      <c r="H553" s="151" t="s">
        <v>1626</v>
      </c>
      <c r="I553" s="150" t="str">
        <f>IF('AML.04.10'!$P$11&lt;0, $G553 &amp; ": " &amp; $H553, "OK")</f>
        <v>OK</v>
      </c>
      <c r="J553" s="150" t="str" cm="1">
        <f t="array" ref="J553">IF(
    _xlfn.TEXTJOIN(CHAR(10), TRUE,
        IF(
            _xlfn._xlws.FILTER($I$2:$I$917, ($B$2:$B$917=B553)*($C$2:$C$917=C553))&lt;&gt;"OK",
            _xlfn._xlws.FILTER($I$2:$I$917, ($B$2:$B$917=B553)*($C$2:$C$917=C553)),
            ""
        )
    )="",
    "OK",
    _xlfn.TEXTJOIN(CHAR(10), TRUE,
        IF(
            _xlfn._xlws.FILTER($I$2:$I$917, ($B$2:$B$917=B553)*($C$2:$C$917=C553))&lt;&gt;"OK",
            _xlfn._xlws.FILTER($I$2:$I$917, ($B$2:$B$917=B553)*($C$2:$C$917=C553)),
            ""
        )
    )
)</f>
        <v>OK</v>
      </c>
      <c r="K553" s="150" t="s">
        <v>1547</v>
      </c>
    </row>
    <row r="554" spans="1:11">
      <c r="A554" s="152" t="str">
        <f>"AMLA_VR_" &amp; B554 &amp; "_" &amp; C554 &amp; "_" &amp; TEXT(COUNTIFS($B$2:B554, B554, $C$2:C554, C554), "00")</f>
        <v>AMLA_VR_AML.04.10_C0150_02</v>
      </c>
      <c r="B554" s="150" t="s">
        <v>292</v>
      </c>
      <c r="C554" s="150" t="s">
        <v>122</v>
      </c>
      <c r="D554" s="150" t="s">
        <v>1581</v>
      </c>
      <c r="E554" s="153" t="str" cm="1">
        <f t="array" aca="1" ref="E554" ca="1">IF(C554="", INDIRECT("'"&amp;B554&amp;"'!B3"), INDEX(INDIRECT("'"&amp;B554&amp;"'!5:5"), COLUMN(INDIRECT("'"&amp;B554&amp;"'!"&amp;D554))))</f>
        <v>Transfers - Customers</v>
      </c>
      <c r="F554" s="150" t="s">
        <v>1544</v>
      </c>
      <c r="G554" s="150" t="s">
        <v>1550</v>
      </c>
      <c r="H554" s="151" t="s">
        <v>1699</v>
      </c>
      <c r="I554" s="150" t="str">
        <f>IF('AML.04.10'!$P$11 &gt; 'AML.02.01'!$B$11, $G554 &amp; ": " &amp; $H554, "OK")</f>
        <v>OK</v>
      </c>
      <c r="J554" s="150" t="str" cm="1">
        <f t="array" ref="J554">IF(
    _xlfn.TEXTJOIN(CHAR(10), TRUE,
        IF(
            _xlfn._xlws.FILTER($I$2:$I$917, ($B$2:$B$917=B554)*($C$2:$C$917=C554))&lt;&gt;"OK",
            _xlfn._xlws.FILTER($I$2:$I$917, ($B$2:$B$917=B554)*($C$2:$C$917=C554)),
            ""
        )
    )="",
    "OK",
    _xlfn.TEXTJOIN(CHAR(10), TRUE,
        IF(
            _xlfn._xlws.FILTER($I$2:$I$917, ($B$2:$B$917=B554)*($C$2:$C$917=C554))&lt;&gt;"OK",
            _xlfn._xlws.FILTER($I$2:$I$917, ($B$2:$B$917=B554)*($C$2:$C$917=C554)),
            ""
        )
    )
)</f>
        <v>OK</v>
      </c>
      <c r="K554" s="150" t="s">
        <v>1547</v>
      </c>
    </row>
    <row r="555" spans="1:11">
      <c r="A555" s="152" t="str">
        <f>"AMLA_VR_" &amp; B555 &amp; "_" &amp; C555 &amp; "_" &amp; TEXT(COUNTIFS($B$2:B555, B555, $C$2:C555, C555), "00")</f>
        <v>AMLA_VR_AML.04.10_C0150_03</v>
      </c>
      <c r="B555" s="150" t="s">
        <v>292</v>
      </c>
      <c r="C555" s="150" t="s">
        <v>122</v>
      </c>
      <c r="D555" s="150" t="s">
        <v>1581</v>
      </c>
      <c r="E555" s="153" t="str" cm="1">
        <f t="array" aca="1" ref="E555" ca="1">IF(C555="", INDIRECT("'"&amp;B555&amp;"'!B3"), INDEX(INDIRECT("'"&amp;B555&amp;"'!5:5"), COLUMN(INDIRECT("'"&amp;B555&amp;"'!"&amp;D555))))</f>
        <v>Transfers - Customers</v>
      </c>
      <c r="F555" s="150" t="s">
        <v>1548</v>
      </c>
      <c r="G555" s="150" t="s">
        <v>1545</v>
      </c>
      <c r="H555" s="151" t="s">
        <v>1549</v>
      </c>
      <c r="I555" s="150" t="str">
        <f>IF(TRIM(SUBSTITUTE('AML.04.10'!$P$11&amp;"",CHAR(160),""))="","OK",IF(OR(NOT(ISNUMBER('AML.04.10'!$P$11)),IFERROR(INT('AML.04.10'!$P$11)&lt;&gt;'AML.04.10'!$P$11,TRUE)),$G555&amp;": "&amp;$H555,"OK"))</f>
        <v>OK</v>
      </c>
      <c r="J555" s="150" t="str" cm="1">
        <f t="array" ref="J555">IF(
    _xlfn.TEXTJOIN(CHAR(10), TRUE,
        IF(
            _xlfn._xlws.FILTER($I$2:$I$917, ($B$2:$B$917=B555)*($C$2:$C$917=C555))&lt;&gt;"OK",
            _xlfn._xlws.FILTER($I$2:$I$917, ($B$2:$B$917=B555)*($C$2:$C$917=C555)),
            ""
        )
    )="",
    "OK",
    _xlfn.TEXTJOIN(CHAR(10), TRUE,
        IF(
            _xlfn._xlws.FILTER($I$2:$I$917, ($B$2:$B$917=B555)*($C$2:$C$917=C555))&lt;&gt;"OK",
            _xlfn._xlws.FILTER($I$2:$I$917, ($B$2:$B$917=B555)*($C$2:$C$917=C555)),
            ""
        )
    )
)</f>
        <v>OK</v>
      </c>
      <c r="K555" s="150" t="s">
        <v>1547</v>
      </c>
    </row>
    <row r="556" spans="1:11">
      <c r="A556" s="152" t="str">
        <f>"AMLA_VR_" &amp; B556 &amp; "_" &amp; C556 &amp; "_" &amp; TEXT(COUNTIFS($B$2:B556, B556, $C$2:C556, C556), "00")</f>
        <v>AMLA_VR_AML.04.10_C0160_01</v>
      </c>
      <c r="B556" s="150" t="s">
        <v>292</v>
      </c>
      <c r="C556" s="150" t="s">
        <v>123</v>
      </c>
      <c r="D556" s="150" t="s">
        <v>1583</v>
      </c>
      <c r="E556" s="153" t="str" cm="1">
        <f t="array" aca="1" ref="E556" ca="1">IF(C556="", INDIRECT("'"&amp;B556&amp;"'!B3"), INDEX(INDIRECT("'"&amp;B556&amp;"'!5:5"), COLUMN(INDIRECT("'"&amp;B556&amp;"'!"&amp;D556))))</f>
        <v>Transfers - Number</v>
      </c>
      <c r="F556" s="150" t="s">
        <v>1544</v>
      </c>
      <c r="G556" s="150" t="s">
        <v>1545</v>
      </c>
      <c r="H556" s="151" t="s">
        <v>1627</v>
      </c>
      <c r="I556" s="150" t="str">
        <f>IF('AML.04.10'!$Q$11&lt;0, $G556 &amp; ": " &amp; $H556, "OK")</f>
        <v>OK</v>
      </c>
      <c r="J556" s="150" t="str" cm="1">
        <f t="array" ref="J556">IF(
    _xlfn.TEXTJOIN(CHAR(10), TRUE,
        IF(
            _xlfn._xlws.FILTER($I$2:$I$917, ($B$2:$B$917=B556)*($C$2:$C$917=C556))&lt;&gt;"OK",
            _xlfn._xlws.FILTER($I$2:$I$917, ($B$2:$B$917=B556)*($C$2:$C$917=C556)),
            ""
        )
    )="",
    "OK",
    _xlfn.TEXTJOIN(CHAR(10), TRUE,
        IF(
            _xlfn._xlws.FILTER($I$2:$I$917, ($B$2:$B$917=B556)*($C$2:$C$917=C556))&lt;&gt;"OK",
            _xlfn._xlws.FILTER($I$2:$I$917, ($B$2:$B$917=B556)*($C$2:$C$917=C556)),
            ""
        )
    )
)</f>
        <v>OK</v>
      </c>
      <c r="K556" s="150" t="s">
        <v>1547</v>
      </c>
    </row>
    <row r="557" spans="1:11">
      <c r="A557" s="152" t="str">
        <f>"AMLA_VR_" &amp; B557 &amp; "_" &amp; C557 &amp; "_" &amp; TEXT(COUNTIFS($B$2:B557, B557, $C$2:C557, C557), "00")</f>
        <v>AMLA_VR_AML.04.10_C0160_02</v>
      </c>
      <c r="B557" s="150" t="s">
        <v>292</v>
      </c>
      <c r="C557" s="150" t="s">
        <v>123</v>
      </c>
      <c r="D557" s="150" t="s">
        <v>1583</v>
      </c>
      <c r="E557" s="153" t="str" cm="1">
        <f t="array" aca="1" ref="E557" ca="1">IF(C557="", INDIRECT("'"&amp;B557&amp;"'!B3"), INDEX(INDIRECT("'"&amp;B557&amp;"'!5:5"), COLUMN(INDIRECT("'"&amp;B557&amp;"'!"&amp;D557))))</f>
        <v>Transfers - Number</v>
      </c>
      <c r="F557" s="150" t="s">
        <v>1548</v>
      </c>
      <c r="G557" s="150" t="s">
        <v>1545</v>
      </c>
      <c r="H557" s="151" t="s">
        <v>1549</v>
      </c>
      <c r="I557" s="150" t="str">
        <f>IF(TRIM(SUBSTITUTE('AML.04.10'!$Q$11&amp;"",CHAR(160),""))="","OK",IF(OR(NOT(ISNUMBER('AML.04.10'!$Q$11)),IFERROR(INT('AML.04.10'!$Q$11)&lt;&gt;'AML.04.10'!$Q$11,TRUE)),$G557&amp;": "&amp;$H557,"OK"))</f>
        <v>OK</v>
      </c>
      <c r="J557" s="150" t="str" cm="1">
        <f t="array" ref="J557">IF(
    _xlfn.TEXTJOIN(CHAR(10), TRUE,
        IF(
            _xlfn._xlws.FILTER($I$2:$I$917, ($B$2:$B$917=B557)*($C$2:$C$917=C557))&lt;&gt;"OK",
            _xlfn._xlws.FILTER($I$2:$I$917, ($B$2:$B$917=B557)*($C$2:$C$917=C557)),
            ""
        )
    )="",
    "OK",
    _xlfn.TEXTJOIN(CHAR(10), TRUE,
        IF(
            _xlfn._xlws.FILTER($I$2:$I$917, ($B$2:$B$917=B557)*($C$2:$C$917=C557))&lt;&gt;"OK",
            _xlfn._xlws.FILTER($I$2:$I$917, ($B$2:$B$917=B557)*($C$2:$C$917=C557)),
            ""
        )
    )
)</f>
        <v>OK</v>
      </c>
      <c r="K557" s="150" t="s">
        <v>1547</v>
      </c>
    </row>
    <row r="558" spans="1:11">
      <c r="A558" s="152" t="str">
        <f>"AMLA_VR_" &amp; B558 &amp; "_" &amp; C558 &amp; "_" &amp; TEXT(COUNTIFS($B$2:B558, B558, $C$2:C558, C558), "00")</f>
        <v>AMLA_VR_AML.04.13_C0010_01</v>
      </c>
      <c r="B558" s="150" t="s">
        <v>330</v>
      </c>
      <c r="C558" s="150" t="s">
        <v>108</v>
      </c>
      <c r="D558" s="150" t="s">
        <v>1556</v>
      </c>
      <c r="E558" s="153" t="str" cm="1">
        <f t="array" aca="1" ref="E558" ca="1">IF(C558="", INDIRECT("'"&amp;B558&amp;"'!B3"), INDEX(INDIRECT("'"&amp;B558&amp;"'!5:5"), COLUMN(INDIRECT("'"&amp;B558&amp;"'!"&amp;D558))))</f>
        <v>Funding Projects - Value</v>
      </c>
      <c r="F558" s="150" t="s">
        <v>1544</v>
      </c>
      <c r="G558" s="150" t="s">
        <v>1545</v>
      </c>
      <c r="H558" s="151" t="s">
        <v>1629</v>
      </c>
      <c r="I558" s="150" t="str">
        <f>IF('AML.04.13'!$B$11&lt;0, $G558 &amp; ": " &amp; $H558, "OK")</f>
        <v>OK</v>
      </c>
      <c r="J558" s="150" t="str" cm="1">
        <f t="array" ref="J558">IF(
    _xlfn.TEXTJOIN(CHAR(10), TRUE,
        IF(
            _xlfn._xlws.FILTER($I$2:$I$917, ($B$2:$B$917=B558)*($C$2:$C$917=C558))&lt;&gt;"OK",
            _xlfn._xlws.FILTER($I$2:$I$917, ($B$2:$B$917=B558)*($C$2:$C$917=C558)),
            ""
        )
    )="",
    "OK",
    _xlfn.TEXTJOIN(CHAR(10), TRUE,
        IF(
            _xlfn._xlws.FILTER($I$2:$I$917, ($B$2:$B$917=B558)*($C$2:$C$917=C558))&lt;&gt;"OK",
            _xlfn._xlws.FILTER($I$2:$I$917, ($B$2:$B$917=B558)*($C$2:$C$917=C558)),
            ""
        )
    )
)</f>
        <v>OK</v>
      </c>
      <c r="K558" s="150" t="s">
        <v>1547</v>
      </c>
    </row>
    <row r="559" spans="1:11">
      <c r="A559" s="152" t="str">
        <f>"AMLA_VR_" &amp; B559 &amp; "_" &amp; C559 &amp; "_" &amp; TEXT(COUNTIFS($B$2:B559, B559, $C$2:C559, C559), "00")</f>
        <v>AMLA_VR_AML.04.13_C0010_02</v>
      </c>
      <c r="B559" s="150" t="s">
        <v>330</v>
      </c>
      <c r="C559" s="150" t="s">
        <v>108</v>
      </c>
      <c r="D559" s="150" t="s">
        <v>1556</v>
      </c>
      <c r="E559" s="153" t="str" cm="1">
        <f t="array" aca="1" ref="E559" ca="1">IF(C559="", INDIRECT("'"&amp;B559&amp;"'!B3"), INDEX(INDIRECT("'"&amp;B559&amp;"'!5:5"), COLUMN(INDIRECT("'"&amp;B559&amp;"'!"&amp;D559))))</f>
        <v>Funding Projects - Value</v>
      </c>
      <c r="F559" s="150" t="s">
        <v>1548</v>
      </c>
      <c r="G559" s="150" t="s">
        <v>1545</v>
      </c>
      <c r="H559" s="151" t="s">
        <v>1630</v>
      </c>
      <c r="I559" s="150" t="str">
        <f>IF(TRIM(SUBSTITUTE('AML.04.13'!$B$11&amp;"",CHAR(160),""))="","OK",IF(NOT(ISNUMBER('AML.04.13'!$B$11)),$G559&amp;": "&amp;$H559,"OK"))</f>
        <v>OK</v>
      </c>
      <c r="J559" s="150" t="str" cm="1">
        <f t="array" ref="J559">IF(
    _xlfn.TEXTJOIN(CHAR(10), TRUE,
        IF(
            _xlfn._xlws.FILTER($I$2:$I$917, ($B$2:$B$917=B559)*($C$2:$C$917=C559))&lt;&gt;"OK",
            _xlfn._xlws.FILTER($I$2:$I$917, ($B$2:$B$917=B559)*($C$2:$C$917=C559)),
            ""
        )
    )="",
    "OK",
    _xlfn.TEXTJOIN(CHAR(10), TRUE,
        IF(
            _xlfn._xlws.FILTER($I$2:$I$917, ($B$2:$B$917=B559)*($C$2:$C$917=C559))&lt;&gt;"OK",
            _xlfn._xlws.FILTER($I$2:$I$917, ($B$2:$B$917=B559)*($C$2:$C$917=C559)),
            ""
        )
    )
)</f>
        <v>OK</v>
      </c>
      <c r="K559" s="150" t="s">
        <v>1547</v>
      </c>
    </row>
    <row r="560" spans="1:11">
      <c r="A560" s="152" t="str">
        <f>"AMLA_VR_" &amp; B560 &amp; "_" &amp; C560 &amp; "_" &amp; TEXT(COUNTIFS($B$2:B560, B560, $C$2:C560, C560), "00")</f>
        <v>AMLA_VR_AML.04.13_C0020_01</v>
      </c>
      <c r="B560" s="150" t="s">
        <v>330</v>
      </c>
      <c r="C560" s="150" t="s">
        <v>109</v>
      </c>
      <c r="D560" s="150" t="s">
        <v>1543</v>
      </c>
      <c r="E560" s="153" t="str" cm="1">
        <f t="array" aca="1" ref="E560" ca="1">IF(C560="", INDIRECT("'"&amp;B560&amp;"'!B3"), INDEX(INDIRECT("'"&amp;B560&amp;"'!5:5"), COLUMN(INDIRECT("'"&amp;B560&amp;"'!"&amp;D560))))</f>
        <v>Projects Funded - Number</v>
      </c>
      <c r="F560" s="150" t="s">
        <v>1544</v>
      </c>
      <c r="G560" s="150" t="s">
        <v>1545</v>
      </c>
      <c r="H560" s="151" t="s">
        <v>1546</v>
      </c>
      <c r="I560" s="150" t="str">
        <f>IF('AML.04.13'!$C$11&lt;0, $G560 &amp; ": " &amp; $H560, "OK")</f>
        <v>OK</v>
      </c>
      <c r="J560" s="150" t="str" cm="1">
        <f t="array" ref="J560">IF(
    _xlfn.TEXTJOIN(CHAR(10), TRUE,
        IF(
            _xlfn._xlws.FILTER($I$2:$I$917, ($B$2:$B$917=B560)*($C$2:$C$917=C560))&lt;&gt;"OK",
            _xlfn._xlws.FILTER($I$2:$I$917, ($B$2:$B$917=B560)*($C$2:$C$917=C560)),
            ""
        )
    )="",
    "OK",
    _xlfn.TEXTJOIN(CHAR(10), TRUE,
        IF(
            _xlfn._xlws.FILTER($I$2:$I$917, ($B$2:$B$917=B560)*($C$2:$C$917=C560))&lt;&gt;"OK",
            _xlfn._xlws.FILTER($I$2:$I$917, ($B$2:$B$917=B560)*($C$2:$C$917=C560)),
            ""
        )
    )
)</f>
        <v>OK</v>
      </c>
      <c r="K560" s="150" t="s">
        <v>1547</v>
      </c>
    </row>
    <row r="561" spans="1:11">
      <c r="A561" s="152" t="str">
        <f>"AMLA_VR_" &amp; B561 &amp; "_" &amp; C561 &amp; "_" &amp; TEXT(COUNTIFS($B$2:B561, B561, $C$2:C561, C561), "00")</f>
        <v>AMLA_VR_AML.04.13_C0020_02</v>
      </c>
      <c r="B561" s="150" t="s">
        <v>330</v>
      </c>
      <c r="C561" s="150" t="s">
        <v>109</v>
      </c>
      <c r="D561" s="150" t="s">
        <v>1543</v>
      </c>
      <c r="E561" s="153" t="str" cm="1">
        <f t="array" aca="1" ref="E561" ca="1">IF(C561="", INDIRECT("'"&amp;B561&amp;"'!B3"), INDEX(INDIRECT("'"&amp;B561&amp;"'!5:5"), COLUMN(INDIRECT("'"&amp;B561&amp;"'!"&amp;D561))))</f>
        <v>Projects Funded - Number</v>
      </c>
      <c r="F561" s="150" t="s">
        <v>1548</v>
      </c>
      <c r="G561" s="150" t="s">
        <v>1545</v>
      </c>
      <c r="H561" s="151" t="s">
        <v>1549</v>
      </c>
      <c r="I561" s="150" t="str">
        <f>IF(TRIM(SUBSTITUTE('AML.04.13'!$C$11&amp;"",CHAR(160),""))="","OK",IF(OR(NOT(ISNUMBER('AML.04.13'!$C$11)),IFERROR(INT('AML.04.13'!$C$11)&lt;&gt;'AML.04.13'!$C$11,TRUE)),$G561&amp;": "&amp;$H561,"OK"))</f>
        <v>OK</v>
      </c>
      <c r="J561" s="150" t="str" cm="1">
        <f t="array" ref="J561">IF(
    _xlfn.TEXTJOIN(CHAR(10), TRUE,
        IF(
            _xlfn._xlws.FILTER($I$2:$I$917, ($B$2:$B$917=B561)*($C$2:$C$917=C561))&lt;&gt;"OK",
            _xlfn._xlws.FILTER($I$2:$I$917, ($B$2:$B$917=B561)*($C$2:$C$917=C561)),
            ""
        )
    )="",
    "OK",
    _xlfn.TEXTJOIN(CHAR(10), TRUE,
        IF(
            _xlfn._xlws.FILTER($I$2:$I$917, ($B$2:$B$917=B561)*($C$2:$C$917=C561))&lt;&gt;"OK",
            _xlfn._xlws.FILTER($I$2:$I$917, ($B$2:$B$917=B561)*($C$2:$C$917=C561)),
            ""
        )
    )
)</f>
        <v>OK</v>
      </c>
      <c r="K561" s="150" t="s">
        <v>1547</v>
      </c>
    </row>
    <row r="562" spans="1:11">
      <c r="A562" s="152" t="str">
        <f>"AMLA_VR_" &amp; B562 &amp; "_" &amp; C562 &amp; "_" &amp; TEXT(COUNTIFS($B$2:B562, B562, $C$2:C562, C562), "00")</f>
        <v>AMLA_VR_AML.04.14_C0030_01</v>
      </c>
      <c r="B562" s="150" t="s">
        <v>336</v>
      </c>
      <c r="C562" s="150" t="s">
        <v>110</v>
      </c>
      <c r="D562" s="150" t="s">
        <v>1560</v>
      </c>
      <c r="E562" s="153" t="str" cm="1">
        <f t="array" aca="1" ref="E562" ca="1">IF(C562="", INDIRECT("'"&amp;B562&amp;"'!B3"), INDEX(INDIRECT("'"&amp;B562&amp;"'!5:5"), COLUMN(INDIRECT("'"&amp;B562&amp;"'!"&amp;D562))))</f>
        <v>Cash Transactions (Withdrawals) - Value</v>
      </c>
      <c r="F562" s="150" t="s">
        <v>1544</v>
      </c>
      <c r="G562" s="150" t="s">
        <v>1545</v>
      </c>
      <c r="H562" s="151" t="s">
        <v>1616</v>
      </c>
      <c r="I562" s="150" t="str">
        <f>IF('AML.04.14'!$D$11&lt;0, $G562 &amp; ": " &amp; $H562, "OK")</f>
        <v>OK</v>
      </c>
      <c r="J562" s="150" t="str" cm="1">
        <f t="array" ref="J562">IF(
    _xlfn.TEXTJOIN(CHAR(10), TRUE,
        IF(
            _xlfn._xlws.FILTER($I$2:$I$917, ($B$2:$B$917=B562)*($C$2:$C$917=C562))&lt;&gt;"OK",
            _xlfn._xlws.FILTER($I$2:$I$917, ($B$2:$B$917=B562)*($C$2:$C$917=C562)),
            ""
        )
    )="",
    "OK",
    _xlfn.TEXTJOIN(CHAR(10), TRUE,
        IF(
            _xlfn._xlws.FILTER($I$2:$I$917, ($B$2:$B$917=B562)*($C$2:$C$917=C562))&lt;&gt;"OK",
            _xlfn._xlws.FILTER($I$2:$I$917, ($B$2:$B$917=B562)*($C$2:$C$917=C562)),
            ""
        )
    )
)</f>
        <v>OK</v>
      </c>
      <c r="K562" s="150" t="s">
        <v>1547</v>
      </c>
    </row>
    <row r="563" spans="1:11">
      <c r="A563" s="152" t="str">
        <f>"AMLA_VR_" &amp; B563 &amp; "_" &amp; C563 &amp; "_" &amp; TEXT(COUNTIFS($B$2:B563, B563, $C$2:C563, C563), "00")</f>
        <v>AMLA_VR_AML.04.14_C0030_02</v>
      </c>
      <c r="B563" s="150" t="s">
        <v>336</v>
      </c>
      <c r="C563" s="150" t="s">
        <v>110</v>
      </c>
      <c r="D563" s="150" t="s">
        <v>1560</v>
      </c>
      <c r="E563" s="153" t="str" cm="1">
        <f t="array" aca="1" ref="E563" ca="1">IF(C563="", INDIRECT("'"&amp;B563&amp;"'!B3"), INDEX(INDIRECT("'"&amp;B563&amp;"'!5:5"), COLUMN(INDIRECT("'"&amp;B563&amp;"'!"&amp;D563))))</f>
        <v>Cash Transactions (Withdrawals) - Value</v>
      </c>
      <c r="F563" s="150" t="s">
        <v>1548</v>
      </c>
      <c r="G563" s="150" t="s">
        <v>1545</v>
      </c>
      <c r="H563" s="151" t="s">
        <v>1630</v>
      </c>
      <c r="I563" s="150" t="str">
        <f>IF(TRIM(SUBSTITUTE('AML.04.14'!$D$11&amp;"",CHAR(160),""))="","OK",IF(NOT(ISNUMBER('AML.04.14'!$D$11)),$G563&amp;": "&amp;$H563,"OK"))</f>
        <v>OK</v>
      </c>
      <c r="J563" s="150" t="str" cm="1">
        <f t="array" ref="J563">IF(
    _xlfn.TEXTJOIN(CHAR(10), TRUE,
        IF(
            _xlfn._xlws.FILTER($I$2:$I$917, ($B$2:$B$917=B563)*($C$2:$C$917=C563))&lt;&gt;"OK",
            _xlfn._xlws.FILTER($I$2:$I$917, ($B$2:$B$917=B563)*($C$2:$C$917=C563)),
            ""
        )
    )="",
    "OK",
    _xlfn.TEXTJOIN(CHAR(10), TRUE,
        IF(
            _xlfn._xlws.FILTER($I$2:$I$917, ($B$2:$B$917=B563)*($C$2:$C$917=C563))&lt;&gt;"OK",
            _xlfn._xlws.FILTER($I$2:$I$917, ($B$2:$B$917=B563)*($C$2:$C$917=C563)),
            ""
        )
    )
)</f>
        <v>OK</v>
      </c>
      <c r="K563" s="150" t="s">
        <v>1547</v>
      </c>
    </row>
    <row r="564" spans="1:11">
      <c r="A564" s="152" t="str">
        <f>"AMLA_VR_" &amp; B564 &amp; "_" &amp; C564 &amp; "_" &amp; TEXT(COUNTIFS($B$2:B564, B564, $C$2:C564, C564), "00")</f>
        <v>AMLA_VR_AML.04.14_C0040_01</v>
      </c>
      <c r="B564" s="150" t="s">
        <v>336</v>
      </c>
      <c r="C564" s="150" t="s">
        <v>111</v>
      </c>
      <c r="D564" s="150" t="s">
        <v>1562</v>
      </c>
      <c r="E564" s="153" t="str" cm="1">
        <f t="array" aca="1" ref="E564" ca="1">IF(C564="", INDIRECT("'"&amp;B564&amp;"'!B3"), INDEX(INDIRECT("'"&amp;B564&amp;"'!5:5"), COLUMN(INDIRECT("'"&amp;B564&amp;"'!"&amp;D564))))</f>
        <v>Cash Transactions (Deposits) - Value</v>
      </c>
      <c r="F564" s="150" t="s">
        <v>1544</v>
      </c>
      <c r="G564" s="150" t="s">
        <v>1545</v>
      </c>
      <c r="H564" s="151" t="s">
        <v>1617</v>
      </c>
      <c r="I564" s="150" t="str">
        <f>IF('AML.04.14'!$E$11&lt;0, $G564 &amp; ": " &amp; $H564, "OK")</f>
        <v>OK</v>
      </c>
      <c r="J564" s="150" t="str" cm="1">
        <f t="array" ref="J564">IF(
    _xlfn.TEXTJOIN(CHAR(10), TRUE,
        IF(
            _xlfn._xlws.FILTER($I$2:$I$917, ($B$2:$B$917=B564)*($C$2:$C$917=C564))&lt;&gt;"OK",
            _xlfn._xlws.FILTER($I$2:$I$917, ($B$2:$B$917=B564)*($C$2:$C$917=C564)),
            ""
        )
    )="",
    "OK",
    _xlfn.TEXTJOIN(CHAR(10), TRUE,
        IF(
            _xlfn._xlws.FILTER($I$2:$I$917, ($B$2:$B$917=B564)*($C$2:$C$917=C564))&lt;&gt;"OK",
            _xlfn._xlws.FILTER($I$2:$I$917, ($B$2:$B$917=B564)*($C$2:$C$917=C564)),
            ""
        )
    )
)</f>
        <v>OK</v>
      </c>
      <c r="K564" s="150" t="s">
        <v>1547</v>
      </c>
    </row>
    <row r="565" spans="1:11">
      <c r="A565" s="152" t="str">
        <f>"AMLA_VR_" &amp; B565 &amp; "_" &amp; C565 &amp; "_" &amp; TEXT(COUNTIFS($B$2:B565, B565, $C$2:C565, C565), "00")</f>
        <v>AMLA_VR_AML.04.14_C0040_02</v>
      </c>
      <c r="B565" s="150" t="s">
        <v>336</v>
      </c>
      <c r="C565" s="150" t="s">
        <v>111</v>
      </c>
      <c r="D565" s="150" t="s">
        <v>1562</v>
      </c>
      <c r="E565" s="153" t="str" cm="1">
        <f t="array" aca="1" ref="E565" ca="1">IF(C565="", INDIRECT("'"&amp;B565&amp;"'!B3"), INDEX(INDIRECT("'"&amp;B565&amp;"'!5:5"), COLUMN(INDIRECT("'"&amp;B565&amp;"'!"&amp;D565))))</f>
        <v>Cash Transactions (Deposits) - Value</v>
      </c>
      <c r="F565" s="150" t="s">
        <v>1548</v>
      </c>
      <c r="G565" s="150" t="s">
        <v>1545</v>
      </c>
      <c r="H565" s="151" t="s">
        <v>1630</v>
      </c>
      <c r="I565" s="150" t="str">
        <f>IF(TRIM(SUBSTITUTE('AML.04.14'!$E$11&amp;"",CHAR(160),""))="","OK",IF(NOT(ISNUMBER('AML.04.14'!$E$11)),$G565&amp;": "&amp;$H565,"OK"))</f>
        <v>OK</v>
      </c>
      <c r="J565" s="150" t="str" cm="1">
        <f t="array" ref="J565">IF(
    _xlfn.TEXTJOIN(CHAR(10), TRUE,
        IF(
            _xlfn._xlws.FILTER($I$2:$I$917, ($B$2:$B$917=B565)*($C$2:$C$917=C565))&lt;&gt;"OK",
            _xlfn._xlws.FILTER($I$2:$I$917, ($B$2:$B$917=B565)*($C$2:$C$917=C565)),
            ""
        )
    )="",
    "OK",
    _xlfn.TEXTJOIN(CHAR(10), TRUE,
        IF(
            _xlfn._xlws.FILTER($I$2:$I$917, ($B$2:$B$917=B565)*($C$2:$C$917=C565))&lt;&gt;"OK",
            _xlfn._xlws.FILTER($I$2:$I$917, ($B$2:$B$917=B565)*($C$2:$C$917=C565)),
            ""
        )
    )
)</f>
        <v>OK</v>
      </c>
      <c r="K565" s="150" t="s">
        <v>1547</v>
      </c>
    </row>
    <row r="566" spans="1:11">
      <c r="A566" s="152" t="str">
        <f>"AMLA_VR_" &amp; B566 &amp; "_" &amp; C566 &amp; "_" &amp; TEXT(COUNTIFS($B$2:B566, B566, $C$2:C566, C566), "00")</f>
        <v>AMLA_VR_AML.05.01_C0060_01</v>
      </c>
      <c r="B566" s="150" t="s">
        <v>343</v>
      </c>
      <c r="C566" s="150" t="s">
        <v>113</v>
      </c>
      <c r="D566" s="150" t="s">
        <v>1565</v>
      </c>
      <c r="E566" s="153" t="str" cm="1">
        <f t="array" aca="1" ref="E566" ca="1">IF(C566="", INDIRECT("'"&amp;B566&amp;"'!B3"), INDEX(INDIRECT("'"&amp;B566&amp;"'!5:5"), COLUMN(INDIRECT("'"&amp;B566&amp;"'!"&amp;D566))))</f>
        <v>Transactions (Incoming) – Number</v>
      </c>
      <c r="F566" s="150" t="s">
        <v>1544</v>
      </c>
      <c r="G566" s="150" t="s">
        <v>1545</v>
      </c>
      <c r="H566" s="151" t="s">
        <v>1619</v>
      </c>
      <c r="I566" s="150" t="str" cm="1">
        <f t="array" ref="I566">IF(SUMPRODUCT((TRIM(SUBSTITUTE('AML.05.01'!$G$11:G209,CHAR(160),""))&lt;&gt;"") * (IFERROR(VALUE(TRIM(SUBSTITUTE('AML.05.01'!$G$11:G209,CHAR(160),""))),0)&lt;0))=0, "OK", "there are (" &amp; SUMPRODUCT((TRIM(SUBSTITUTE('AML.05.01'!$G$11:G209,CHAR(160),""))&lt;&gt;"") * (IFERROR(VALUE(TRIM(SUBSTITUTE('AML.05.01'!$G$11:G209,CHAR(160),""))),0)&lt;0)) &amp; ") rows with " &amp; $G566 &amp; "(s) as " &amp; $H566)</f>
        <v>OK</v>
      </c>
      <c r="J566" s="150" t="str" cm="1">
        <f t="array" ref="J566">IF(
    _xlfn.TEXTJOIN(CHAR(10), TRUE,
        IF(
            _xlfn._xlws.FILTER($I$2:$I$917, ($B$2:$B$917=B566)*($C$2:$C$917=C566))&lt;&gt;"OK",
            _xlfn._xlws.FILTER($I$2:$I$917, ($B$2:$B$917=B566)*($C$2:$C$917=C566)),
            ""
        )
    )="",
    "OK",
    _xlfn.TEXTJOIN(CHAR(10), TRUE,
        IF(
            _xlfn._xlws.FILTER($I$2:$I$917, ($B$2:$B$917=B566)*($C$2:$C$917=C566))&lt;&gt;"OK",
            _xlfn._xlws.FILTER($I$2:$I$917, ($B$2:$B$917=B566)*($C$2:$C$917=C566)),
            ""
        )
    )
)</f>
        <v>OK</v>
      </c>
      <c r="K566" s="150" t="s">
        <v>1547</v>
      </c>
    </row>
    <row r="567" spans="1:11">
      <c r="A567" s="152" t="str">
        <f>"AMLA_VR_" &amp; B567 &amp; "_" &amp; C567 &amp; "_" &amp; TEXT(COUNTIFS($B$2:B567, B567, $C$2:C567, C567), "00")</f>
        <v>AMLA_VR_AML.05.01_C0060_02</v>
      </c>
      <c r="B567" s="150" t="s">
        <v>343</v>
      </c>
      <c r="C567" s="150" t="s">
        <v>113</v>
      </c>
      <c r="D567" s="150" t="s">
        <v>1700</v>
      </c>
      <c r="E567" s="153" t="str" cm="1">
        <f t="array" aca="1" ref="E567" ca="1">IF(C567="", INDIRECT("'"&amp;B567&amp;"'!B3"), INDEX(INDIRECT("'"&amp;B567&amp;"'!5:5"), COLUMN(INDIRECT("'"&amp;B567&amp;"'!"&amp;D567))))</f>
        <v>Transactions (Incoming) – Number</v>
      </c>
      <c r="F567" s="150" t="s">
        <v>1548</v>
      </c>
      <c r="G567" s="150" t="s">
        <v>1545</v>
      </c>
      <c r="H567" s="151" t="s">
        <v>1549</v>
      </c>
      <c r="I567" s="150" t="str" cm="1">
        <f t="array" ref="I567">IF(SUMPRODUCT((TRIM(SUBSTITUTE('AML.05.01'!$G$11:$G$200&amp;"",CHAR(160),""))&lt;&gt;"")*((ISERROR('AML.05.01'!$G$11:$G$200+0)+IFERROR(INT('AML.05.01'!$G$11:$G$200+0)&lt;&gt;('AML.05.01'!$G$11:$G$200+0),1))&gt;0))=0,"OK",$G567&amp;": "&amp;$H567&amp;" ("&amp;SUMPRODUCT((TRIM(SUBSTITUTE('AML.05.01'!$G$11:$G$200&amp;"",CHAR(160),""))&lt;&gt;"")*((ISERROR('AML.05.01'!$G$11:$G$200+0)+IFERROR(INT('AML.05.01'!$G$11:$G$200+0)&lt;&gt;('AML.05.01'!$G$11:$G$200+0),1))&gt;0))&amp;" rows)")</f>
        <v>OK</v>
      </c>
      <c r="J567" s="150" t="str" cm="1">
        <f t="array" ref="J567">IF(
    _xlfn.TEXTJOIN(CHAR(10), TRUE,
        IF(
            _xlfn._xlws.FILTER($I$2:$I$917, ($B$2:$B$917=B567)*($C$2:$C$917=C567))&lt;&gt;"OK",
            _xlfn._xlws.FILTER($I$2:$I$917, ($B$2:$B$917=B567)*($C$2:$C$917=C567)),
            ""
        )
    )="",
    "OK",
    _xlfn.TEXTJOIN(CHAR(10), TRUE,
        IF(
            _xlfn._xlws.FILTER($I$2:$I$917, ($B$2:$B$917=B567)*($C$2:$C$917=C567))&lt;&gt;"OK",
            _xlfn._xlws.FILTER($I$2:$I$917, ($B$2:$B$917=B567)*($C$2:$C$917=C567)),
            ""
        )
    )
)</f>
        <v>OK</v>
      </c>
      <c r="K567" s="150" t="s">
        <v>1547</v>
      </c>
    </row>
    <row r="568" spans="1:11">
      <c r="A568" s="152" t="str">
        <f>"AMLA_VR_" &amp; B568 &amp; "_" &amp; C568 &amp; "_" &amp; TEXT(COUNTIFS($B$2:B568, B568, $C$2:C568, C568), "00")</f>
        <v>AMLA_VR_AML.05.01_C0070_01</v>
      </c>
      <c r="B568" s="150" t="s">
        <v>343</v>
      </c>
      <c r="C568" s="150" t="s">
        <v>114</v>
      </c>
      <c r="D568" s="150" t="s">
        <v>1567</v>
      </c>
      <c r="E568" s="153" t="str" cm="1">
        <f t="array" aca="1" ref="E568" ca="1">IF(C568="", INDIRECT("'"&amp;B568&amp;"'!B3"), INDEX(INDIRECT("'"&amp;B568&amp;"'!5:5"), COLUMN(INDIRECT("'"&amp;B568&amp;"'!"&amp;D568))))</f>
        <v>Transactions (Incoming) - Value</v>
      </c>
      <c r="F568" s="150" t="s">
        <v>1544</v>
      </c>
      <c r="G568" s="150" t="s">
        <v>1545</v>
      </c>
      <c r="H568" s="151" t="s">
        <v>1620</v>
      </c>
      <c r="I568" s="150" t="str" cm="1">
        <f t="array" ref="I568">IF(SUMPRODUCT((TRIM(SUBSTITUTE('AML.05.01'!$H$11:H209,CHAR(160),""))&lt;&gt;"") * (IFERROR(VALUE(TRIM(SUBSTITUTE('AML.05.01'!$H$11:H209,CHAR(160),""))),0)&lt;0))=0, "OK", "there are (" &amp; SUMPRODUCT((TRIM(SUBSTITUTE('AML.05.01'!$H$11:H209,CHAR(160),""))&lt;&gt;"") * (IFERROR(VALUE(TRIM(SUBSTITUTE('AML.05.01'!$H$11:H209,CHAR(160),""))),0)&lt;0)) &amp; ") rows with " &amp; $G568 &amp; "(s) as " &amp; $H568)</f>
        <v>OK</v>
      </c>
      <c r="J568" s="150" t="str" cm="1">
        <f t="array" ref="J568">IF(
    _xlfn.TEXTJOIN(CHAR(10), TRUE,
        IF(
            _xlfn._xlws.FILTER($I$2:$I$917, ($B$2:$B$917=B568)*($C$2:$C$917=C568))&lt;&gt;"OK",
            _xlfn._xlws.FILTER($I$2:$I$917, ($B$2:$B$917=B568)*($C$2:$C$917=C568)),
            ""
        )
    )="",
    "OK",
    _xlfn.TEXTJOIN(CHAR(10), TRUE,
        IF(
            _xlfn._xlws.FILTER($I$2:$I$917, ($B$2:$B$917=B568)*($C$2:$C$917=C568))&lt;&gt;"OK",
            _xlfn._xlws.FILTER($I$2:$I$917, ($B$2:$B$917=B568)*($C$2:$C$917=C568)),
            ""
        )
    )
)</f>
        <v>OK</v>
      </c>
      <c r="K568" s="150" t="s">
        <v>1547</v>
      </c>
    </row>
    <row r="569" spans="1:11">
      <c r="A569" s="152" t="str">
        <f>"AMLA_VR_" &amp; B569 &amp; "_" &amp; C569 &amp; "_" &amp; TEXT(COUNTIFS($B$2:B569, B569, $C$2:C569, C569), "00")</f>
        <v>AMLA_VR_AML.05.01_C0070_02</v>
      </c>
      <c r="B569" s="150" t="s">
        <v>343</v>
      </c>
      <c r="C569" s="150" t="s">
        <v>114</v>
      </c>
      <c r="D569" s="150" t="s">
        <v>1701</v>
      </c>
      <c r="E569" s="153" t="str" cm="1">
        <f t="array" aca="1" ref="E569" ca="1">IF(C569="", INDIRECT("'"&amp;B569&amp;"'!B3"), INDEX(INDIRECT("'"&amp;B569&amp;"'!5:5"), COLUMN(INDIRECT("'"&amp;B569&amp;"'!"&amp;D569))))</f>
        <v>Transactions (Incoming) - Value</v>
      </c>
      <c r="F569" s="150" t="s">
        <v>1548</v>
      </c>
      <c r="G569" s="150" t="s">
        <v>1545</v>
      </c>
      <c r="H569" s="151" t="s">
        <v>1630</v>
      </c>
      <c r="I569" s="150" t="str">
        <f>IF(SUMPRODUCT((TRIM(SUBSTITUTE('AML.05.01'!$H$11:$H$200&amp;"",CHAR(160),""))&lt;&gt;"")*(NOT(ISNUMBER('AML.05.01'!$H$11:$H$200))))=0,"OK",$G569&amp;": "&amp;$H569&amp;" ("&amp;SUMPRODUCT((TRIM(SUBSTITUTE('AML.05.01'!$H$11:$H$200&amp;"",CHAR(160),""))&lt;&gt;"")*(NOT(ISNUMBER('AML.05.01'!$H$11:$H$200))))&amp;" rows)")</f>
        <v>OK</v>
      </c>
      <c r="J569" s="150" t="str" cm="1">
        <f t="array" ref="J569">IF(
    _xlfn.TEXTJOIN(CHAR(10), TRUE,
        IF(
            _xlfn._xlws.FILTER($I$2:$I$917, ($B$2:$B$917=B569)*($C$2:$C$917=C569))&lt;&gt;"OK",
            _xlfn._xlws.FILTER($I$2:$I$917, ($B$2:$B$917=B569)*($C$2:$C$917=C569)),
            ""
        )
    )="",
    "OK",
    _xlfn.TEXTJOIN(CHAR(10), TRUE,
        IF(
            _xlfn._xlws.FILTER($I$2:$I$917, ($B$2:$B$917=B569)*($C$2:$C$917=C569))&lt;&gt;"OK",
            _xlfn._xlws.FILTER($I$2:$I$917, ($B$2:$B$917=B569)*($C$2:$C$917=C569)),
            ""
        )
    )
)</f>
        <v>OK</v>
      </c>
      <c r="K569" s="150" t="s">
        <v>1547</v>
      </c>
    </row>
    <row r="570" spans="1:11">
      <c r="A570" s="152" t="str">
        <f>"AMLA_VR_" &amp; B570 &amp; "_" &amp; C570 &amp; "_" &amp; TEXT(COUNTIFS($B$2:B570, B570, $C$2:C570, C570), "00")</f>
        <v>AMLA_VR_AML.05.01_C0080_01</v>
      </c>
      <c r="B570" s="150" t="s">
        <v>343</v>
      </c>
      <c r="C570" s="150" t="s">
        <v>115</v>
      </c>
      <c r="D570" s="150" t="s">
        <v>1569</v>
      </c>
      <c r="E570" s="153" t="str" cm="1">
        <f t="array" aca="1" ref="E570" ca="1">IF(C570="", INDIRECT("'"&amp;B570&amp;"'!B3"), INDEX(INDIRECT("'"&amp;B570&amp;"'!5:5"), COLUMN(INDIRECT("'"&amp;B570&amp;"'!"&amp;D570))))</f>
        <v>Transactions (Outgoing) - Number</v>
      </c>
      <c r="F570" s="150" t="s">
        <v>1544</v>
      </c>
      <c r="G570" s="150" t="s">
        <v>1545</v>
      </c>
      <c r="H570" s="151" t="s">
        <v>1621</v>
      </c>
      <c r="I570" s="150" t="str" cm="1">
        <f t="array" ref="I570">IF(SUMPRODUCT((TRIM(SUBSTITUTE('AML.05.01'!$I$11:I209,CHAR(160),""))&lt;&gt;"") * (IFERROR(VALUE(TRIM(SUBSTITUTE('AML.05.01'!$I$11:I209,CHAR(160),""))),0)&lt;0))=0, "OK", "there are (" &amp; SUMPRODUCT((TRIM(SUBSTITUTE('AML.05.01'!$I$11:I209,CHAR(160),""))&lt;&gt;"") * (IFERROR(VALUE(TRIM(SUBSTITUTE('AML.05.01'!$I$11:I209,CHAR(160),""))),0)&lt;0)) &amp; ") rows with " &amp; $G570 &amp; "(s) as " &amp; $H570)</f>
        <v>OK</v>
      </c>
      <c r="J570" s="150" t="str" cm="1">
        <f t="array" ref="J570">IF(
    _xlfn.TEXTJOIN(CHAR(10), TRUE,
        IF(
            _xlfn._xlws.FILTER($I$2:$I$917, ($B$2:$B$917=B570)*($C$2:$C$917=C570))&lt;&gt;"OK",
            _xlfn._xlws.FILTER($I$2:$I$917, ($B$2:$B$917=B570)*($C$2:$C$917=C570)),
            ""
        )
    )="",
    "OK",
    _xlfn.TEXTJOIN(CHAR(10), TRUE,
        IF(
            _xlfn._xlws.FILTER($I$2:$I$917, ($B$2:$B$917=B570)*($C$2:$C$917=C570))&lt;&gt;"OK",
            _xlfn._xlws.FILTER($I$2:$I$917, ($B$2:$B$917=B570)*($C$2:$C$917=C570)),
            ""
        )
    )
)</f>
        <v>OK</v>
      </c>
      <c r="K570" s="150" t="s">
        <v>1547</v>
      </c>
    </row>
    <row r="571" spans="1:11">
      <c r="A571" s="152" t="str">
        <f>"AMLA_VR_" &amp; B571 &amp; "_" &amp; C571 &amp; "_" &amp; TEXT(COUNTIFS($B$2:B571, B571, $C$2:C571, C571), "00")</f>
        <v>AMLA_VR_AML.05.01_C0080_02</v>
      </c>
      <c r="B571" s="150" t="s">
        <v>343</v>
      </c>
      <c r="C571" s="150" t="s">
        <v>115</v>
      </c>
      <c r="D571" s="150" t="s">
        <v>1702</v>
      </c>
      <c r="E571" s="153" t="str" cm="1">
        <f t="array" aca="1" ref="E571" ca="1">IF(C571="", INDIRECT("'"&amp;B571&amp;"'!B3"), INDEX(INDIRECT("'"&amp;B571&amp;"'!5:5"), COLUMN(INDIRECT("'"&amp;B571&amp;"'!"&amp;D571))))</f>
        <v>Transactions (Outgoing) - Number</v>
      </c>
      <c r="F571" s="150" t="s">
        <v>1548</v>
      </c>
      <c r="G571" s="150" t="s">
        <v>1545</v>
      </c>
      <c r="H571" s="151" t="s">
        <v>1549</v>
      </c>
      <c r="I571" s="150" t="str" cm="1">
        <f t="array" ref="I571">IF(SUMPRODUCT((TRIM(SUBSTITUTE('AML.05.01'!$I$11:$I$200&amp;"",CHAR(160),""))&lt;&gt;"")*((ISERROR('AML.05.01'!$I$11:$I$200+0)+IFERROR(INT('AML.05.01'!$I$11:$I$200+0)&lt;&gt;('AML.05.01'!$I$11:$I$200+0),1))&gt;0))=0,"OK",$G571&amp;": "&amp;$H571&amp;" ("&amp;SUMPRODUCT((TRIM(SUBSTITUTE('AML.05.01'!$I$11:$I$200&amp;"",CHAR(160),""))&lt;&gt;"")*((ISERROR('AML.05.01'!$I$11:$I$200+0)+IFERROR(INT('AML.05.01'!$I$11:$I$200+0)&lt;&gt;('AML.05.01'!$I$11:$I$200+0),1))&gt;0))&amp;" rows)")</f>
        <v>OK</v>
      </c>
      <c r="J571" s="150" t="str" cm="1">
        <f t="array" ref="J571">IF(
    _xlfn.TEXTJOIN(CHAR(10), TRUE,
        IF(
            _xlfn._xlws.FILTER($I$2:$I$917, ($B$2:$B$917=B571)*($C$2:$C$917=C571))&lt;&gt;"OK",
            _xlfn._xlws.FILTER($I$2:$I$917, ($B$2:$B$917=B571)*($C$2:$C$917=C571)),
            ""
        )
    )="",
    "OK",
    _xlfn.TEXTJOIN(CHAR(10), TRUE,
        IF(
            _xlfn._xlws.FILTER($I$2:$I$917, ($B$2:$B$917=B571)*($C$2:$C$917=C571))&lt;&gt;"OK",
            _xlfn._xlws.FILTER($I$2:$I$917, ($B$2:$B$917=B571)*($C$2:$C$917=C571)),
            ""
        )
    )
)</f>
        <v>OK</v>
      </c>
      <c r="K571" s="150" t="s">
        <v>1547</v>
      </c>
    </row>
    <row r="572" spans="1:11">
      <c r="A572" s="152" t="str">
        <f>"AMLA_VR_" &amp; B572 &amp; "_" &amp; C572 &amp; "_" &amp; TEXT(COUNTIFS($B$2:B572, B572, $C$2:C572, C572), "00")</f>
        <v>AMLA_VR_AML.05.01_C0090_01</v>
      </c>
      <c r="B572" s="150" t="s">
        <v>343</v>
      </c>
      <c r="C572" s="150" t="s">
        <v>116</v>
      </c>
      <c r="D572" s="150" t="s">
        <v>1552</v>
      </c>
      <c r="E572" s="153" t="str" cm="1">
        <f t="array" aca="1" ref="E572" ca="1">IF(C572="", INDIRECT("'"&amp;B572&amp;"'!B3"), INDEX(INDIRECT("'"&amp;B572&amp;"'!5:5"), COLUMN(INDIRECT("'"&amp;B572&amp;"'!"&amp;D572))))</f>
        <v>Transactions (Outgoing) - Value</v>
      </c>
      <c r="F572" s="150" t="s">
        <v>1544</v>
      </c>
      <c r="G572" s="150" t="s">
        <v>1545</v>
      </c>
      <c r="H572" s="151" t="s">
        <v>1622</v>
      </c>
      <c r="I572" s="150" t="str" cm="1">
        <f t="array" ref="I572">IF(SUMPRODUCT((TRIM(SUBSTITUTE('AML.05.01'!$J$11:J209,CHAR(160),""))&lt;&gt;"") * (IFERROR(VALUE(TRIM(SUBSTITUTE('AML.05.01'!$J$11:J209,CHAR(160),""))),0)&lt;0))=0, "OK", "there are (" &amp; SUMPRODUCT((TRIM(SUBSTITUTE('AML.05.01'!$J$11:J209,CHAR(160),""))&lt;&gt;"") * (IFERROR(VALUE(TRIM(SUBSTITUTE('AML.05.01'!$J$11:J209,CHAR(160),""))),0)&lt;0)) &amp; ") rows with " &amp; $G572 &amp; "(s) as " &amp; $H572)</f>
        <v>OK</v>
      </c>
      <c r="J572" s="150" t="str" cm="1">
        <f t="array" ref="J572">IF(
    _xlfn.TEXTJOIN(CHAR(10), TRUE,
        IF(
            _xlfn._xlws.FILTER($I$2:$I$917, ($B$2:$B$917=B572)*($C$2:$C$917=C572))&lt;&gt;"OK",
            _xlfn._xlws.FILTER($I$2:$I$917, ($B$2:$B$917=B572)*($C$2:$C$917=C572)),
            ""
        )
    )="",
    "OK",
    _xlfn.TEXTJOIN(CHAR(10), TRUE,
        IF(
            _xlfn._xlws.FILTER($I$2:$I$917, ($B$2:$B$917=B572)*($C$2:$C$917=C572))&lt;&gt;"OK",
            _xlfn._xlws.FILTER($I$2:$I$917, ($B$2:$B$917=B572)*($C$2:$C$917=C572)),
            ""
        )
    )
)</f>
        <v>OK</v>
      </c>
      <c r="K572" s="150" t="s">
        <v>1547</v>
      </c>
    </row>
    <row r="573" spans="1:11">
      <c r="A573" s="152" t="str">
        <f>"AMLA_VR_" &amp; B573 &amp; "_" &amp; C573 &amp; "_" &amp; TEXT(COUNTIFS($B$2:B573, B573, $C$2:C573, C573), "00")</f>
        <v>AMLA_VR_AML.05.01_C0090_02</v>
      </c>
      <c r="B573" s="150" t="s">
        <v>343</v>
      </c>
      <c r="C573" s="150" t="s">
        <v>116</v>
      </c>
      <c r="D573" s="150" t="s">
        <v>1703</v>
      </c>
      <c r="E573" s="153" t="str" cm="1">
        <f t="array" aca="1" ref="E573" ca="1">IF(C573="", INDIRECT("'"&amp;B573&amp;"'!B3"), INDEX(INDIRECT("'"&amp;B573&amp;"'!5:5"), COLUMN(INDIRECT("'"&amp;B573&amp;"'!"&amp;D573))))</f>
        <v>Transactions (Outgoing) - Value</v>
      </c>
      <c r="F573" s="150" t="s">
        <v>1548</v>
      </c>
      <c r="G573" s="150" t="s">
        <v>1545</v>
      </c>
      <c r="H573" s="151" t="s">
        <v>1630</v>
      </c>
      <c r="I573" s="150" t="str" cm="1">
        <f t="array" ref="I573">IF(SUMPRODUCT((TRIM(SUBSTITUTE('AML.05.01'!$J$11:$J$200&amp;"",CHAR(160),""))&lt;&gt;"")*(NOT(ISNUMBER('AML.05.01'!$J$11:$J$200))))=0,"OK",$G573&amp;": "&amp;$H573&amp;" ("&amp;SUMPRODUCT((TRIM(SUBSTITUTE('AML.05.01'!$J$11:$J$200&amp;"",CHAR(160),""))&lt;&gt;"")*(NOT(ISNUMBER('AML.05.01'!$J$11:$J$200))))&amp;" rows)")</f>
        <v>OK</v>
      </c>
      <c r="J573" s="150" t="str" cm="1">
        <f t="array" ref="J573">IF(
    _xlfn.TEXTJOIN(CHAR(10), TRUE,
        IF(
            _xlfn._xlws.FILTER($I$2:$I$917, ($B$2:$B$917=B573)*($C$2:$C$917=C573))&lt;&gt;"OK",
            _xlfn._xlws.FILTER($I$2:$I$917, ($B$2:$B$917=B573)*($C$2:$C$917=C573)),
            ""
        )
    )="",
    "OK",
    _xlfn.TEXTJOIN(CHAR(10), TRUE,
        IF(
            _xlfn._xlws.FILTER($I$2:$I$917, ($B$2:$B$917=B573)*($C$2:$C$917=C573))&lt;&gt;"OK",
            _xlfn._xlws.FILTER($I$2:$I$917, ($B$2:$B$917=B573)*($C$2:$C$917=C573)),
            ""
        )
    )
)</f>
        <v>OK</v>
      </c>
      <c r="K573" s="150" t="s">
        <v>1547</v>
      </c>
    </row>
    <row r="574" spans="1:11">
      <c r="A574" s="152" t="str">
        <f>"AMLA_VR_" &amp; B574 &amp; "_" &amp; C574 &amp; "_" &amp; TEXT(COUNTIFS($B$2:B574, B574, $C$2:C574, C574), "00")</f>
        <v>AMLA_VR_AML.01.02_C0030_02</v>
      </c>
      <c r="B574" s="150" t="s">
        <v>147</v>
      </c>
      <c r="C574" s="150" t="s">
        <v>110</v>
      </c>
      <c r="D574" s="150" t="s">
        <v>1704</v>
      </c>
      <c r="E574" s="153" t="str" cm="1">
        <f t="array" aca="1" ref="E574" ca="1">IF(C574="", INDIRECT("'"&amp;B574&amp;"'!B3"), INDEX(INDIRECT("'"&amp;B574&amp;"'!5:5"), COLUMN(INDIRECT("'"&amp;B574&amp;"'!"&amp;D574))))</f>
        <v>Country Reference</v>
      </c>
      <c r="F574" s="150" t="s">
        <v>1544</v>
      </c>
      <c r="G574" s="150" t="s">
        <v>1545</v>
      </c>
      <c r="H574" s="151" t="s">
        <v>1705</v>
      </c>
      <c r="I574" s="150" t="str" cm="1">
        <f t="array" ref="I574">IF(
   SUMPRODUCT(
      --('AML.01.02'!$B$11:$B$1000&lt;&gt;"AML.05.01") *
      --('AML.01.02'!$B$11:$B$1000&lt;&gt;"AML.06.01") *
      --('AML.01.02'!$B$11:$B$1000&lt;&gt;"") *
      --('AML.01.02'!$D$11:$D$1000&lt;&gt;"")
   ) = 0,
   "OK",
   "There are (" &amp;
   SUMPRODUCT(
      --('AML.01.02'!$B$11:$B$1000&lt;&gt;"AML.05.01") *
      --('AML.01.02'!$B$11:$B$1000&lt;&gt;"AML.06.01") *
      --('AML.01.02'!$B$11:$B$1000&lt;&gt;"") *
      --('AML.01.02'!$D$11:$D$1000&lt;&gt;"")
   ) &amp;
   ") rows with " &amp; $G574 &amp; "(s) as " &amp; $H574
)</f>
        <v>OK</v>
      </c>
      <c r="J574" s="150" t="str" cm="1">
        <f t="array" ref="J574">IF(
    _xlfn.TEXTJOIN(CHAR(10), TRUE,
        IF(
            _xlfn._xlws.FILTER($I$2:$I$917, ($B$2:$B$917=B574)*($C$2:$C$917=C574))&lt;&gt;"OK",
            _xlfn._xlws.FILTER($I$2:$I$917, ($B$2:$B$917=B574)*($C$2:$C$917=C574)),
            ""
        )
    )="",
    "OK",
    _xlfn.TEXTJOIN(CHAR(10), TRUE,
        IF(
            _xlfn._xlws.FILTER($I$2:$I$917, ($B$2:$B$917=B574)*($C$2:$C$917=C574))&lt;&gt;"OK",
            _xlfn._xlws.FILTER($I$2:$I$917, ($B$2:$B$917=B574)*($C$2:$C$917=C574)),
            ""
        )
    )
)</f>
        <v>OK</v>
      </c>
      <c r="K574" s="150" t="s">
        <v>1547</v>
      </c>
    </row>
    <row r="575" spans="1:11">
      <c r="A575" s="152" t="str">
        <f>"AMLA_VR_" &amp; B575 &amp; "_" &amp; C575 &amp; "_" &amp; TEXT(COUNTIFS($B$2:B575, B575, $C$2:C575, C575), "00")</f>
        <v>AMLA_VR_AML.05.01_C0010_04</v>
      </c>
      <c r="B575" s="150" t="s">
        <v>343</v>
      </c>
      <c r="C575" s="150" t="s">
        <v>108</v>
      </c>
      <c r="D575" s="150" t="s">
        <v>1657</v>
      </c>
      <c r="E575" s="153" t="str" cm="1">
        <f t="array" aca="1" ref="E575" ca="1">IF(C575="", INDIRECT("'"&amp;B575&amp;"'!B3"), INDEX(INDIRECT("'"&amp;B575&amp;"'!5:5"), COLUMN(INDIRECT("'"&amp;B575&amp;"'!"&amp;D575))))</f>
        <v>Country</v>
      </c>
      <c r="F575" s="150" t="s">
        <v>1553</v>
      </c>
      <c r="G575" s="150" t="s">
        <v>1545</v>
      </c>
      <c r="H575" s="151" t="s">
        <v>1706</v>
      </c>
      <c r="I575" s="150" t="str" cm="1">
        <f t="array" ref="I575">IF(
   SUMPRODUCT(
      --('AML.05.01'!$B$11:$B$270=""),
      --(MMULT(--('AML.05.01'!$C$11:$R$270&lt;&gt;""), TRANSPOSE(COLUMN('AML.05.01'!$C$11:$R$11)^0))&gt;0)
   ) = 0,
   "OK",
   "There are (" &amp;
   SUMPRODUCT(
      --('AML.05.01'!$B$11:$B$270=""),
      --(MMULT(--('AML.05.01'!$C$11:$R$270&lt;&gt;""), TRANSPOSE(COLUMN('AML.05.01'!$C$11:$R$11)^0))&gt;0)
   ) &amp;
   ") rows with " &amp; $G575 &amp; "(s) as " &amp; $H575
)</f>
        <v>OK</v>
      </c>
      <c r="J575" s="150" t="str" cm="1">
        <f t="array" ref="J575">IF(
    _xlfn.TEXTJOIN(CHAR(10), TRUE,
        IF(
            _xlfn._xlws.FILTER($I$2:$I$917, ($B$2:$B$917=B575)*($C$2:$C$917=C575))&lt;&gt;"OK",
            _xlfn._xlws.FILTER($I$2:$I$917, ($B$2:$B$917=B575)*($C$2:$C$917=C575)),
            ""
        )
    )="",
    "OK",
    _xlfn.TEXTJOIN(CHAR(10), TRUE,
        IF(
            _xlfn._xlws.FILTER($I$2:$I$917, ($B$2:$B$917=B575)*($C$2:$C$917=C575))&lt;&gt;"OK",
            _xlfn._xlws.FILTER($I$2:$I$917, ($B$2:$B$917=B575)*($C$2:$C$917=C575)),
            ""
        )
    )
)</f>
        <v>OK</v>
      </c>
      <c r="K575" s="150" t="s">
        <v>1547</v>
      </c>
    </row>
    <row r="576" spans="1:11">
      <c r="A576" s="152" t="str">
        <f>"AMLA_VR_" &amp; B576 &amp; "_" &amp; C576 &amp; "_" &amp; TEXT(COUNTIFS($B$2:B576, B576, $C$2:C576, C576), "00")</f>
        <v>AMLA_VR_AML.06.01_C0010_04</v>
      </c>
      <c r="B576" s="150" t="s">
        <v>362</v>
      </c>
      <c r="C576" s="150" t="s">
        <v>108</v>
      </c>
      <c r="D576" s="150" t="s">
        <v>1657</v>
      </c>
      <c r="E576" s="153" t="str" cm="1">
        <f t="array" aca="1" ref="E576" ca="1">IF(C576="", INDIRECT("'"&amp;B576&amp;"'!B3"), INDEX(INDIRECT("'"&amp;B576&amp;"'!5:5"), COLUMN(INDIRECT("'"&amp;B576&amp;"'!"&amp;D576))))</f>
        <v>Country</v>
      </c>
      <c r="F576" s="150" t="s">
        <v>1553</v>
      </c>
      <c r="G576" s="150" t="s">
        <v>1545</v>
      </c>
      <c r="H576" s="151" t="s">
        <v>1706</v>
      </c>
      <c r="I576" s="150" t="str" cm="1">
        <f t="array" ref="I576">IF(
   SUMPRODUCT(
      --('AML.06.01'!$B$11:$B$270=""),
      --(MMULT(--('AML.06.01'!$C$11:$F$270&lt;&gt;""), TRANSPOSE(COLUMN('AML.06.01'!$C$11:$F$11)^0))&gt;0)
   ) = 0,
   "OK",
   "There are (" &amp;
   SUMPRODUCT(
      --('AML.06.01'!$B$11:$B$270=""),
      --(MMULT(--('AML.06.01'!$C$11:$F$270&lt;&gt;""), TRANSPOSE(COLUMN('AML.06.01'!$C$11:$F$11)^0))&gt;0)
   ) &amp;
   ") rows with " &amp; $G576 &amp; "(s) as " &amp; $H576
)</f>
        <v>OK</v>
      </c>
      <c r="J576" s="150" t="str" cm="1">
        <f t="array" ref="J576">IF(
    _xlfn.TEXTJOIN(CHAR(10), TRUE,
        IF(
            _xlfn._xlws.FILTER($I$2:$I$917, ($B$2:$B$917=B576)*($C$2:$C$917=C576))&lt;&gt;"OK",
            _xlfn._xlws.FILTER($I$2:$I$917, ($B$2:$B$917=B576)*($C$2:$C$917=C576)),
            ""
        )
    )="",
    "OK",
    _xlfn.TEXTJOIN(CHAR(10), TRUE,
        IF(
            _xlfn._xlws.FILTER($I$2:$I$917, ($B$2:$B$917=B576)*($C$2:$C$917=C576))&lt;&gt;"OK",
            _xlfn._xlws.FILTER($I$2:$I$917, ($B$2:$B$917=B576)*($C$2:$C$917=C576)),
            ""
        )
    )
)</f>
        <v>OK</v>
      </c>
      <c r="K576" s="150" t="s">
        <v>1547</v>
      </c>
    </row>
    <row r="577" spans="1:11">
      <c r="A577" s="152" t="str">
        <f>"AMLA_VR_" &amp; B577 &amp; "_" &amp; C577 &amp; "_" &amp; TEXT(COUNTIFS($B$2:B577, B577, $C$2:C577, C577), "00")</f>
        <v>AMLA_VR_AML.01.01_C0010_04</v>
      </c>
      <c r="B577" s="150" t="s">
        <v>75</v>
      </c>
      <c r="C577" s="150" t="s">
        <v>108</v>
      </c>
      <c r="D577" s="150" t="s">
        <v>1556</v>
      </c>
      <c r="E577" s="153" t="str" cm="1">
        <f t="array" aca="1" ref="E577" ca="1">IF(C577="", INDIRECT("'"&amp;B577&amp;"'!B3"), INDEX(INDIRECT("'"&amp;B577&amp;"'!5:5"), COLUMN(INDIRECT("'"&amp;B577&amp;"'!"&amp;D577))))</f>
        <v>Legal Entity Identifier (LEI)</v>
      </c>
      <c r="F577" s="54" t="s">
        <v>1553</v>
      </c>
      <c r="G577" s="54" t="s">
        <v>1550</v>
      </c>
      <c r="H577" s="54" t="s">
        <v>1708</v>
      </c>
      <c r="I577" s="150" t="str">
        <f>IF(AND('AML.01.01'!$B$11="",'AML.01.01'!$C$11&lt;&gt;""), $G577 &amp; ": " &amp; $H577, "OK")</f>
        <v>OK</v>
      </c>
      <c r="J577" s="150" t="str" cm="1">
        <f t="array" ref="J577">IF(
    _xlfn.TEXTJOIN(CHAR(10), TRUE,
        IF(
            _xlfn._xlws.FILTER($I$2:$I$917, ($B$2:$B$917=B577)*($C$2:$C$917=C577))&lt;&gt;"OK",
            _xlfn._xlws.FILTER($I$2:$I$917, ($B$2:$B$917=B577)*($C$2:$C$917=C577)),
            ""
        )
    )="",
    "OK",
    _xlfn.TEXTJOIN(CHAR(10), TRUE,
        IF(
            _xlfn._xlws.FILTER($I$2:$I$917, ($B$2:$B$917=B577)*($C$2:$C$917=C577))&lt;&gt;"OK",
            _xlfn._xlws.FILTER($I$2:$I$917, ($B$2:$B$917=B577)*($C$2:$C$917=C577)),
            ""
        )
    )
)</f>
        <v>ERROR: at least one of the datapoints C0010 or C0020 needs to be filled out</v>
      </c>
      <c r="K577" s="150" t="s">
        <v>1547</v>
      </c>
    </row>
    <row r="578" spans="1:11">
      <c r="A578" s="152" t="str">
        <f>"AMLA_VR_" &amp; B578 &amp; "_" &amp; C578 &amp; "_" &amp; TEXT(COUNTIFS($B$2:B578, B578, $C$2:C578, C578), "00")</f>
        <v>AMLA_VR_AML.01.02_C0010_02</v>
      </c>
      <c r="B578" s="150" t="s">
        <v>147</v>
      </c>
      <c r="C578" s="150" t="s">
        <v>108</v>
      </c>
      <c r="D578" s="150" t="s">
        <v>1611</v>
      </c>
      <c r="E578" s="153" t="str" cm="1">
        <f t="array" aca="1" ref="E578" ca="1">IF(C578="", INDIRECT("'"&amp;B578&amp;"'!B3"), INDEX(INDIRECT("'"&amp;B578&amp;"'!5:5"), COLUMN(INDIRECT("'"&amp;B578&amp;"'!"&amp;D578))))</f>
        <v>Template Reference</v>
      </c>
      <c r="F578" s="150" t="s">
        <v>1553</v>
      </c>
      <c r="G578" s="150" t="s">
        <v>1545</v>
      </c>
      <c r="H578" s="151" t="s">
        <v>1707</v>
      </c>
      <c r="I578" s="150" t="str" cm="1">
        <f t="array" ref="I578">IF(SUMPRODUCT((TRIM(SUBSTITUTE('AML.01.02'!$C$11:C1000,CHAR(160),""))&lt;&gt;"") * (TRIM(SUBSTITUTE('AML.01.02'!$B$11:B1000,CHAR(160),""))=""))=0, "OK", "there are (" &amp; SUMPRODUCT((TRIM(SUBSTITUTE('AML.01.02'!$C$11:C1000,CHAR(160),""))&lt;&gt;"") * (TRIM(SUBSTITUTE('AML.01.02'!$V$11:V1000,CHAR(160),""))="")) &amp; ") rows with " &amp; $G578 &amp; "(s) as " &amp; $H578)</f>
        <v>OK</v>
      </c>
      <c r="J578" s="150" t="str" cm="1">
        <f t="array" ref="J578">IF(
    _xlfn.TEXTJOIN(CHAR(10), TRUE,
        IF(
            _xlfn._xlws.FILTER($I$2:$I$917, ($B$2:$B$917=B578)*($C$2:$C$917=C578))&lt;&gt;"OK",
            _xlfn._xlws.FILTER($I$2:$I$917, ($B$2:$B$917=B578)*($C$2:$C$917=C578)),
            ""
        )
    )="",
    "OK",
    _xlfn.TEXTJOIN(CHAR(10), TRUE,
        IF(
            _xlfn._xlws.FILTER($I$2:$I$917, ($B$2:$B$917=B578)*($C$2:$C$917=C578))&lt;&gt;"OK",
            _xlfn._xlws.FILTER($I$2:$I$917, ($B$2:$B$917=B578)*($C$2:$C$917=C578)),
            ""
        )
    )
)</f>
        <v>OK</v>
      </c>
      <c r="K578" s="150" t="s">
        <v>1547</v>
      </c>
    </row>
  </sheetData>
  <sheetProtection algorithmName="SHA-512" hashValue="Vl28IG14+yWT8LDQbNvsstV4YPnh6DGRLNHVCYVrDrd5iKgZYBAK05ahvnqd+hjyQEMAnxRQkQOq58mdp/U55g==" saltValue="PMXZHrioIDA/leDi0zC1Ag==" spinCount="100000" sheet="1" objects="1" scenarios="1" formatColumns="0" formatRows="0" autoFilter="0"/>
  <autoFilter ref="A1:K578" xr:uid="{0D2CC966-ECC9-459B-BE55-60355E7C4DD6}"/>
  <phoneticPr fontId="4" type="noConversion"/>
  <pageMargins left="0.7" right="0.7" top="0.75" bottom="0.75" header="0.3" footer="0.3"/>
  <headerFooter>
    <oddHeader>&amp;L&amp;"Aptos"&amp;12&amp;K000000 EBA Regular Use&amp;1#_x000D_</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75698-A8B0-4FB5-B917-B8BAE3E10CFA}">
  <sheetPr codeName="Sheet10"/>
  <dimension ref="A1:CV14"/>
  <sheetViews>
    <sheetView zoomScale="80" zoomScaleNormal="80" workbookViewId="0">
      <selection activeCell="B11" sqref="B11"/>
    </sheetView>
  </sheetViews>
  <sheetFormatPr defaultColWidth="9.1796875" defaultRowHeight="14.5"/>
  <cols>
    <col min="1" max="1" width="21.54296875" style="12" customWidth="1"/>
    <col min="2" max="3" width="27.7265625" style="12" customWidth="1"/>
    <col min="4" max="4" width="27.7265625" style="93" customWidth="1"/>
    <col min="5" max="5" width="34.54296875" style="93" bestFit="1" customWidth="1"/>
    <col min="6" max="6" width="36.26953125" style="93" bestFit="1" customWidth="1"/>
    <col min="7" max="10" width="27.7265625" style="93" customWidth="1"/>
    <col min="11" max="11" width="34.81640625" style="93" bestFit="1" customWidth="1"/>
    <col min="12" max="13" width="27.7265625" style="93" customWidth="1"/>
    <col min="14" max="14" width="42.453125" style="93" bestFit="1" customWidth="1"/>
    <col min="15" max="15" width="32.81640625" style="93" bestFit="1" customWidth="1"/>
    <col min="16" max="16" width="30.54296875" style="12" bestFit="1" customWidth="1"/>
    <col min="17" max="17" width="36.54296875" style="12" bestFit="1" customWidth="1"/>
    <col min="18" max="18" width="27.7265625" style="12" customWidth="1"/>
    <col min="19" max="16384" width="9.1796875" style="12"/>
  </cols>
  <sheetData>
    <row r="1" spans="1:100" s="54" customFormat="1" ht="2.25" customHeight="1">
      <c r="A1" s="51"/>
      <c r="B1" s="179"/>
      <c r="C1" s="180"/>
      <c r="D1" s="179"/>
      <c r="E1" s="179"/>
      <c r="F1" s="179"/>
      <c r="G1" s="179"/>
      <c r="H1" s="179"/>
      <c r="I1" s="179"/>
      <c r="J1" s="179"/>
      <c r="K1" s="179"/>
      <c r="L1" s="106"/>
      <c r="M1" s="106"/>
      <c r="N1" s="106"/>
      <c r="O1" s="106"/>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row>
    <row r="2" spans="1:100" ht="75.75" customHeight="1">
      <c r="A2" s="170" t="s">
        <v>74</v>
      </c>
      <c r="B2" s="55" t="s">
        <v>156</v>
      </c>
      <c r="C2" s="177" t="s">
        <v>157</v>
      </c>
      <c r="D2" s="182"/>
      <c r="E2" s="177"/>
      <c r="F2" s="182"/>
      <c r="G2" s="177"/>
      <c r="H2" s="182"/>
      <c r="I2" s="177"/>
      <c r="J2" s="182"/>
      <c r="K2" s="107"/>
      <c r="L2" s="107"/>
      <c r="M2" s="107"/>
      <c r="N2" s="107"/>
      <c r="O2" s="107"/>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row>
    <row r="3" spans="1:100" s="57" customFormat="1" ht="76.5" customHeight="1">
      <c r="A3" s="170"/>
      <c r="B3" s="56"/>
      <c r="O3" s="108" t="s">
        <v>158</v>
      </c>
    </row>
    <row r="4" spans="1:100" s="54" customFormat="1" ht="24" customHeight="1">
      <c r="A4" s="58" t="s">
        <v>76</v>
      </c>
      <c r="B4" s="175" t="s">
        <v>18</v>
      </c>
      <c r="C4" s="168"/>
      <c r="D4" s="168"/>
      <c r="E4" s="168"/>
      <c r="F4" s="168"/>
      <c r="G4" s="168"/>
      <c r="H4" s="168"/>
      <c r="I4" s="168"/>
      <c r="J4" s="168"/>
      <c r="K4" s="168"/>
      <c r="L4" s="168"/>
      <c r="M4" s="168"/>
      <c r="N4" s="178"/>
      <c r="O4" s="178"/>
      <c r="P4" s="178"/>
      <c r="Q4" s="178"/>
      <c r="R4" s="183"/>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100" s="13" customFormat="1" ht="78.75" customHeight="1">
      <c r="A5" s="3" t="s">
        <v>80</v>
      </c>
      <c r="B5" s="109" t="s">
        <v>159</v>
      </c>
      <c r="C5" s="109" t="s">
        <v>160</v>
      </c>
      <c r="D5" s="109" t="s">
        <v>161</v>
      </c>
      <c r="E5" s="109" t="s">
        <v>162</v>
      </c>
      <c r="F5" s="109" t="s">
        <v>163</v>
      </c>
      <c r="G5" s="109" t="s">
        <v>164</v>
      </c>
      <c r="H5" s="109" t="s">
        <v>165</v>
      </c>
      <c r="I5" s="109" t="s">
        <v>166</v>
      </c>
      <c r="J5" s="109" t="s">
        <v>167</v>
      </c>
      <c r="K5" s="109" t="s">
        <v>168</v>
      </c>
      <c r="L5" s="109" t="s">
        <v>169</v>
      </c>
      <c r="M5" s="110" t="s">
        <v>170</v>
      </c>
      <c r="N5" s="111" t="s">
        <v>171</v>
      </c>
      <c r="O5" s="111" t="s">
        <v>172</v>
      </c>
      <c r="P5" s="111" t="s">
        <v>173</v>
      </c>
      <c r="Q5" s="111" t="s">
        <v>174</v>
      </c>
      <c r="R5" s="111" t="s">
        <v>175</v>
      </c>
    </row>
    <row r="6" spans="1:100" ht="21" customHeight="1">
      <c r="A6" s="3" t="s">
        <v>107</v>
      </c>
      <c r="B6" s="68" t="s">
        <v>108</v>
      </c>
      <c r="C6" s="69" t="s">
        <v>109</v>
      </c>
      <c r="D6" s="69" t="s">
        <v>110</v>
      </c>
      <c r="E6" s="69" t="s">
        <v>111</v>
      </c>
      <c r="F6" s="69" t="s">
        <v>112</v>
      </c>
      <c r="G6" s="69" t="s">
        <v>113</v>
      </c>
      <c r="H6" s="69" t="s">
        <v>114</v>
      </c>
      <c r="I6" s="69" t="s">
        <v>115</v>
      </c>
      <c r="J6" s="69" t="s">
        <v>116</v>
      </c>
      <c r="K6" s="69" t="s">
        <v>117</v>
      </c>
      <c r="L6" s="69" t="s">
        <v>118</v>
      </c>
      <c r="M6" s="112" t="s">
        <v>119</v>
      </c>
      <c r="N6" s="71" t="s">
        <v>120</v>
      </c>
      <c r="O6" s="71" t="s">
        <v>121</v>
      </c>
      <c r="P6" s="71" t="s">
        <v>122</v>
      </c>
      <c r="Q6" s="71" t="s">
        <v>123</v>
      </c>
      <c r="R6" s="71" t="s">
        <v>124</v>
      </c>
    </row>
    <row r="7" spans="1:100" s="14" customFormat="1" ht="15" customHeight="1">
      <c r="A7" s="3" t="s">
        <v>137</v>
      </c>
      <c r="B7" s="76" t="s">
        <v>176</v>
      </c>
      <c r="C7" s="76" t="s">
        <v>176</v>
      </c>
      <c r="D7" s="76" t="s">
        <v>176</v>
      </c>
      <c r="E7" s="76" t="s">
        <v>176</v>
      </c>
      <c r="F7" s="76" t="s">
        <v>176</v>
      </c>
      <c r="G7" s="76" t="s">
        <v>177</v>
      </c>
      <c r="H7" s="76" t="s">
        <v>177</v>
      </c>
      <c r="I7" s="76" t="s">
        <v>177</v>
      </c>
      <c r="J7" s="76" t="s">
        <v>177</v>
      </c>
      <c r="K7" s="76" t="s">
        <v>177</v>
      </c>
      <c r="L7" s="76" t="s">
        <v>176</v>
      </c>
      <c r="M7" s="77" t="s">
        <v>177</v>
      </c>
      <c r="N7" s="78" t="s">
        <v>176</v>
      </c>
      <c r="O7" s="78" t="s">
        <v>177</v>
      </c>
      <c r="P7" s="78" t="s">
        <v>177</v>
      </c>
      <c r="Q7" s="78" t="s">
        <v>177</v>
      </c>
      <c r="R7" s="78" t="s">
        <v>177</v>
      </c>
      <c r="S7" s="12"/>
      <c r="T7" s="12"/>
      <c r="U7" s="12"/>
      <c r="V7" s="12"/>
      <c r="W7" s="12"/>
      <c r="X7" s="12"/>
      <c r="Y7" s="12"/>
      <c r="Z7" s="12"/>
      <c r="AA7" s="12"/>
      <c r="AB7" s="12"/>
      <c r="AC7" s="12"/>
      <c r="AD7" s="12"/>
      <c r="AE7" s="12"/>
      <c r="AF7" s="12"/>
      <c r="AG7" s="12"/>
      <c r="AH7" s="12"/>
      <c r="AI7" s="12"/>
      <c r="AJ7" s="12"/>
      <c r="AK7" s="12"/>
      <c r="AL7" s="12"/>
      <c r="AM7" s="12"/>
      <c r="AN7" s="12"/>
      <c r="AO7" s="12"/>
      <c r="AP7" s="12"/>
      <c r="AQ7" s="12"/>
      <c r="AR7" s="12"/>
    </row>
    <row r="8" spans="1:100" s="8" customFormat="1" ht="15" customHeight="1">
      <c r="A8" s="3" t="s">
        <v>138</v>
      </c>
      <c r="B8" s="76" t="s">
        <v>178</v>
      </c>
      <c r="C8" s="76" t="s">
        <v>178</v>
      </c>
      <c r="D8" s="76" t="s">
        <v>178</v>
      </c>
      <c r="E8" s="76" t="s">
        <v>178</v>
      </c>
      <c r="F8" s="76" t="s">
        <v>178</v>
      </c>
      <c r="G8" s="76" t="s">
        <v>178</v>
      </c>
      <c r="H8" s="76" t="s">
        <v>178</v>
      </c>
      <c r="I8" s="76" t="s">
        <v>178</v>
      </c>
      <c r="J8" s="76" t="s">
        <v>178</v>
      </c>
      <c r="K8" s="76" t="s">
        <v>178</v>
      </c>
      <c r="L8" s="76" t="s">
        <v>178</v>
      </c>
      <c r="M8" s="77" t="s">
        <v>178</v>
      </c>
      <c r="N8" s="78" t="s">
        <v>178</v>
      </c>
      <c r="O8" s="78" t="s">
        <v>178</v>
      </c>
      <c r="P8" s="78" t="s">
        <v>178</v>
      </c>
      <c r="Q8" s="78" t="s">
        <v>178</v>
      </c>
      <c r="R8" s="78" t="s">
        <v>178</v>
      </c>
    </row>
    <row r="9" spans="1:100" s="8" customFormat="1" ht="20.149999999999999" customHeight="1">
      <c r="A9" s="7" t="s">
        <v>144</v>
      </c>
      <c r="B9" s="76"/>
      <c r="C9" s="76"/>
      <c r="D9" s="76"/>
      <c r="E9" s="76"/>
      <c r="F9" s="76"/>
      <c r="G9" s="76" t="s">
        <v>179</v>
      </c>
      <c r="H9" s="76"/>
      <c r="I9" s="76" t="s">
        <v>180</v>
      </c>
      <c r="J9" s="76" t="s">
        <v>180</v>
      </c>
      <c r="K9" s="76" t="s">
        <v>180</v>
      </c>
      <c r="L9" s="76" t="s">
        <v>181</v>
      </c>
      <c r="M9" s="77"/>
      <c r="N9" s="78" t="s">
        <v>181</v>
      </c>
      <c r="O9" s="78"/>
      <c r="P9" s="78" t="s">
        <v>182</v>
      </c>
      <c r="Q9" s="78" t="s">
        <v>182</v>
      </c>
      <c r="R9" s="78"/>
    </row>
    <row r="10" spans="1:100" s="13" customFormat="1" ht="98.25" customHeight="1">
      <c r="A10" s="3" t="s">
        <v>145</v>
      </c>
      <c r="B10" s="83" t="str">
        <f>IFERROR(LOOKUP(2, 1/((Validations_ext!$B$2:$B$1922=$B$2)*(Validations_ext!$C$2:$C$1922=$B6)), Validations_ext!$J$2:$J$1922), "OK")</f>
        <v>OK</v>
      </c>
      <c r="C10" s="83" t="str">
        <f>IFERROR(LOOKUP(2, 1/((Validations_ext!$B$2:$B$1922=$B$2)*(Validations_ext!$C$2:$C$1922=$C6)), Validations_ext!$J$2:$J$1922), "OK")</f>
        <v>OK</v>
      </c>
      <c r="D10" s="83" t="str">
        <f>IFERROR(LOOKUP(2, 1/((Validations_ext!$B$2:$B$1922=$B$2)*(Validations_ext!$C$2:$C$1922=$D6)), Validations_ext!$J$2:$J$1922), "OK")</f>
        <v>OK</v>
      </c>
      <c r="E10" s="83" t="str">
        <f ca="1">IFERROR(LOOKUP(2, 1/((Validations_ext!$B$2:$B$1922=$B$2)*(Validations_ext!$C$2:$C$1922=$E6)), Validations_ext!$J$2:$J$1922), "OK")</f>
        <v>OK</v>
      </c>
      <c r="F10" s="83" t="str">
        <f ca="1">IFERROR(LOOKUP(2, 1/((Validations_ext!$B$2:$B$1922=$B$2)*(Validations_ext!$C$2:$C$1922=$F6)), Validations_ext!$J$2:$J$1922), "OK")</f>
        <v>OK</v>
      </c>
      <c r="G10" s="83" t="str">
        <f>IFERROR(LOOKUP(2, 1/((Validations_ext!$B$2:$B$1922=$B$2)*(Validations_ext!$C$2:$C$1922=$G6)), Validations_ext!$J$2:$J$1922), "OK")</f>
        <v>OK</v>
      </c>
      <c r="H10" s="83" t="str">
        <f>IFERROR(LOOKUP(2, 1/((Validations_ext!$B$2:$B$1922=$B$2)*(Validations_ext!$C$2:$C$1922=$H6)), Validations_ext!$J$2:$J$1922), "OK")</f>
        <v>OK</v>
      </c>
      <c r="I10" s="83" t="str" cm="1">
        <f t="array" aca="1" ref="I10" ca="1">IFERROR(LOOKUP(2, 1/((Validations_ext!$B$2:$B$1922=$B$2)*(Validations_ext!$C$2:$C$1922=$I6)), Validations_ext!$J$2:$J$1922), "OK")</f>
        <v>OK</v>
      </c>
      <c r="J10" s="83" t="str" cm="1">
        <f t="array" aca="1" ref="J10" ca="1">IFERROR(LOOKUP(2, 1/((Validations_ext!$B$2:$B$1922=$B$2)*(Validations_ext!$C$2:$C$1922=$J6)), Validations_ext!$J$2:$J$1922), "OK")</f>
        <v>OK</v>
      </c>
      <c r="K10" s="83" t="str" cm="1">
        <f t="array" aca="1" ref="K10" ca="1">IFERROR(LOOKUP(2, 1/((Validations_ext!$B$2:$B$1922=$B$2)*(Validations_ext!$C$2:$C$1922=$K6)), Validations_ext!$J$2:$J$1922), "OK")</f>
        <v>OK</v>
      </c>
      <c r="L10" s="83" t="str">
        <f ca="1">IFERROR(LOOKUP(2, 1/((Validations_ext!$B$2:$B$1922=$B$2)*(Validations_ext!$C$2:$C$1922=$L6)), Validations_ext!$J$2:$J$1922), "OK")</f>
        <v>OK</v>
      </c>
      <c r="M10" s="85" t="str">
        <f>IFERROR(LOOKUP(2, 1/((Validations_ext!$B$2:$B$1922=$B$2)*(Validations_ext!$C$2:$C$1922=$M6)), Validations_ext!$J$2:$J$1922), "OK")</f>
        <v>OK</v>
      </c>
      <c r="N10" s="86" t="str">
        <f ca="1">IFERROR(LOOKUP(2, 1/((Validations_ext!$B$2:$B$1922=$B$2)*(Validations_ext!$C$2:$C$1922=$N6)), Validations_ext!$J$2:$J$1922), "OK")</f>
        <v>OK</v>
      </c>
      <c r="O10" s="86" t="str">
        <f>IFERROR(LOOKUP(2, 1/((Validations_ext!$B$2:$B$1922=$B$2)*(Validations_ext!$C$2:$C$1922=$O6)), Validations_ext!$J$2:$J$1922), "OK")</f>
        <v>OK</v>
      </c>
      <c r="P10" s="86" t="str">
        <f>IFERROR(LOOKUP(2, 1/((Validations_ext!$B$2:$B$1922=$B$2)*(Validations_ext!$C$2:$C$1922=$P6)), Validations_ext!$J$2:$J$1922), "OK")</f>
        <v>OK</v>
      </c>
      <c r="Q10" s="86" t="str">
        <f>IFERROR(LOOKUP(2, 1/((Validations_ext!$B$2:$B$1922=$B$2)*(Validations_ext!$C$2:$C$1922=$Q6)), Validations_ext!$J$2:$J$1922), "OK")</f>
        <v>OK</v>
      </c>
      <c r="R10" s="86" t="str">
        <f>IFERROR(LOOKUP(2, 1/((Validations_ext!$B$2:$B$1922=$B$2)*(Validations_ext!$C$2:$C$1922=$R6)), Validations_ext!$J$2:$J$1922), "OK")</f>
        <v>OK</v>
      </c>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row>
    <row r="11" spans="1:100" ht="31.5" customHeight="1">
      <c r="A11" s="2" t="s">
        <v>146</v>
      </c>
      <c r="B11" s="4"/>
      <c r="C11" s="4"/>
      <c r="D11" s="4"/>
      <c r="E11" s="4"/>
      <c r="F11" s="4"/>
      <c r="G11" s="4"/>
      <c r="H11" s="4"/>
      <c r="I11" s="4"/>
      <c r="J11" s="4"/>
      <c r="K11" s="4"/>
      <c r="L11" s="4"/>
      <c r="M11" s="4"/>
      <c r="N11" s="4"/>
      <c r="O11" s="4"/>
      <c r="P11" s="4"/>
      <c r="Q11" s="4"/>
      <c r="R11" s="4"/>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A12" s="54"/>
      <c r="D12" s="12"/>
      <c r="E12" s="12"/>
      <c r="F12" s="12"/>
      <c r="G12" s="12"/>
      <c r="H12" s="12"/>
      <c r="I12" s="12"/>
      <c r="J12" s="12"/>
      <c r="K12" s="12"/>
      <c r="L12" s="12"/>
      <c r="M12" s="12"/>
      <c r="N12" s="12"/>
      <c r="O12" s="12"/>
    </row>
    <row r="13" spans="1:100" s="54" customFormat="1"/>
    <row r="14" spans="1:100">
      <c r="D14" s="12"/>
      <c r="E14" s="12"/>
      <c r="F14" s="12"/>
      <c r="G14" s="12"/>
      <c r="H14" s="12"/>
      <c r="I14" s="12"/>
      <c r="J14" s="12"/>
      <c r="K14" s="12"/>
      <c r="L14" s="12"/>
      <c r="M14" s="12"/>
      <c r="N14" s="12"/>
      <c r="O14" s="12"/>
    </row>
  </sheetData>
  <sheetProtection algorithmName="SHA-512" hashValue="ZV6eWbG+IBTROeJobsYbeI28Fx+klTjDuOwlajzNsxTBCBxct2iLMDkzWny8CPLByYASgJZLQKxev6lYBJUitQ==" saltValue="QwxQ2uM+TwzBGUWtLgCMFQ==" spinCount="100000" sheet="1" objects="1" scenarios="1" formatColumns="0" formatRows="0" autoFilter="0"/>
  <mergeCells count="4">
    <mergeCell ref="B1:K1"/>
    <mergeCell ref="C2:J2"/>
    <mergeCell ref="A2:A3"/>
    <mergeCell ref="B4:R4"/>
  </mergeCells>
  <phoneticPr fontId="4" type="noConversion"/>
  <conditionalFormatting sqref="B10:R10">
    <cfRule type="expression" dxfId="79" priority="1">
      <formula>ISNUMBER(SEARCH("error",B10))</formula>
    </cfRule>
  </conditionalFormatting>
  <conditionalFormatting sqref="B12:R12">
    <cfRule type="expression" dxfId="78" priority="2">
      <formula>MOD(ROW(),2)=0</formula>
    </cfRule>
  </conditionalFormatting>
  <dataValidations count="1">
    <dataValidation type="whole" allowBlank="1" showDropDown="1" showInputMessage="1" showErrorMessage="1" error="Please enter a valid Integer" sqref="B11:R11" xr:uid="{88C6B5F4-3F24-4B5E-98C0-CB5C0E65C73A}">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5EDEB-FC44-4A40-9200-9051EBA0DF79}">
  <sheetPr codeName="Sheet9"/>
  <dimension ref="A1:CV13"/>
  <sheetViews>
    <sheetView zoomScale="80" zoomScaleNormal="80" workbookViewId="0">
      <selection activeCell="B11" sqref="B11"/>
    </sheetView>
  </sheetViews>
  <sheetFormatPr defaultColWidth="9.1796875" defaultRowHeight="14.5"/>
  <cols>
    <col min="1" max="1" width="21.54296875" style="93" customWidth="1"/>
    <col min="2" max="6" width="27.7265625" style="93" customWidth="1"/>
    <col min="7" max="7" width="9.1796875" style="12" customWidth="1"/>
    <col min="8" max="16384" width="9.1796875" style="12"/>
  </cols>
  <sheetData>
    <row r="1" spans="1:100" s="54" customFormat="1" ht="2.25" customHeight="1">
      <c r="A1" s="51"/>
      <c r="B1" s="179"/>
      <c r="C1" s="180"/>
      <c r="D1" s="179"/>
      <c r="E1" s="179"/>
      <c r="F1" s="179"/>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row>
    <row r="2" spans="1:100" ht="75.75" customHeight="1">
      <c r="A2" s="170" t="s">
        <v>74</v>
      </c>
      <c r="B2" s="55" t="s">
        <v>183</v>
      </c>
      <c r="C2" s="177" t="s">
        <v>184</v>
      </c>
      <c r="D2" s="182"/>
      <c r="E2" s="177"/>
      <c r="F2" s="182"/>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row>
    <row r="3" spans="1:100" s="57" customFormat="1" ht="76.5" customHeight="1">
      <c r="A3" s="170"/>
      <c r="B3" s="184" t="str">
        <f ca="1">IF(VLOOKUP(B2,DataQualityDashboard!$B:$K,4,FALSE)="No","Template not applicable, according to your reply to datapoint "&amp;VLOOKUP(B2,DataQualityDashboard!$B:$K,5,FALSE),"")</f>
        <v/>
      </c>
      <c r="C3" s="184"/>
      <c r="D3" s="184"/>
      <c r="E3" s="184"/>
      <c r="F3" s="184"/>
      <c r="G3" s="113"/>
      <c r="H3" s="113"/>
      <c r="I3" s="113"/>
      <c r="J3" s="113"/>
    </row>
    <row r="4" spans="1:100" s="54" customFormat="1" ht="24" customHeight="1">
      <c r="A4" s="58" t="s">
        <v>76</v>
      </c>
      <c r="B4" s="174" t="s">
        <v>89</v>
      </c>
      <c r="C4" s="174"/>
      <c r="D4" s="174"/>
      <c r="E4" s="175"/>
      <c r="F4" s="176"/>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row>
    <row r="5" spans="1:100" s="13" customFormat="1" ht="78.75" customHeight="1">
      <c r="A5" s="3" t="s">
        <v>80</v>
      </c>
      <c r="B5" s="109" t="s">
        <v>89</v>
      </c>
      <c r="C5" s="109" t="s">
        <v>185</v>
      </c>
      <c r="D5" s="109" t="s">
        <v>186</v>
      </c>
      <c r="E5" s="110" t="s">
        <v>187</v>
      </c>
      <c r="F5" s="114" t="s">
        <v>188</v>
      </c>
      <c r="K5" s="115"/>
    </row>
    <row r="6" spans="1:100" ht="21" customHeight="1">
      <c r="A6" s="3" t="s">
        <v>107</v>
      </c>
      <c r="B6" s="68" t="s">
        <v>108</v>
      </c>
      <c r="C6" s="69" t="s">
        <v>109</v>
      </c>
      <c r="D6" s="69" t="s">
        <v>110</v>
      </c>
      <c r="E6" s="112" t="s">
        <v>111</v>
      </c>
      <c r="F6" s="74" t="s">
        <v>112</v>
      </c>
    </row>
    <row r="7" spans="1:100" s="14" customFormat="1" ht="15" customHeight="1">
      <c r="A7" s="3" t="s">
        <v>137</v>
      </c>
      <c r="B7" s="76" t="s">
        <v>176</v>
      </c>
      <c r="C7" s="76" t="s">
        <v>177</v>
      </c>
      <c r="D7" s="76" t="s">
        <v>177</v>
      </c>
      <c r="E7" s="77" t="s">
        <v>177</v>
      </c>
      <c r="F7" s="81" t="s">
        <v>177</v>
      </c>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row>
    <row r="8" spans="1:100" ht="15" customHeight="1">
      <c r="A8" s="3" t="s">
        <v>138</v>
      </c>
      <c r="B8" s="76" t="s">
        <v>178</v>
      </c>
      <c r="C8" s="76" t="s">
        <v>189</v>
      </c>
      <c r="D8" s="76" t="s">
        <v>178</v>
      </c>
      <c r="E8" s="77" t="s">
        <v>189</v>
      </c>
      <c r="F8" s="81" t="s">
        <v>178</v>
      </c>
    </row>
    <row r="9" spans="1:100" ht="20.149999999999999" customHeight="1">
      <c r="A9" s="7" t="s">
        <v>144</v>
      </c>
      <c r="B9" s="76"/>
      <c r="C9" s="76"/>
      <c r="D9" s="76"/>
      <c r="E9" s="77"/>
      <c r="F9" s="81"/>
    </row>
    <row r="10" spans="1:100" s="13" customFormat="1" ht="98.25" customHeight="1">
      <c r="A10" s="3" t="s">
        <v>145</v>
      </c>
      <c r="B10" s="83" t="str" cm="1">
        <f t="array" ref="B10">IFERROR(LOOKUP(2, 1/((Validations_ext!$B$2:$B$1922=$B$2)*(Validations_ext!$C$2:$C$1922=$B6)), Validations_ext!$J$2:$J$1922), "OK")</f>
        <v>OK</v>
      </c>
      <c r="C10" s="83" t="str">
        <f>IFERROR(LOOKUP(2, 1/((Validations_ext!$B$2:$B$1922=$B$2)*(Validations_ext!$C$2:$C$1922=$C6)), Validations_ext!$J$2:$J$1922), "OK")</f>
        <v>OK</v>
      </c>
      <c r="D10" s="83" t="str">
        <f>IFERROR(LOOKUP(2, 1/((Validations_ext!$B$2:$B$1922=$B$2)*(Validations_ext!$C$2:$C$1922=$D6)), Validations_ext!$J$2:$J$1922), "OK")</f>
        <v>OK</v>
      </c>
      <c r="E10" s="85" t="str">
        <f>IFERROR(LOOKUP(2, 1/((Validations_ext!$B$2:$B$1922=$B$2)*(Validations_ext!$C$2:$C$1922=$E6)), Validations_ext!$J$2:$J$1922), "OK")</f>
        <v>OK</v>
      </c>
      <c r="F10" s="89" t="str">
        <f>IFERROR(LOOKUP(2, 1/((Validations_ext!$B$2:$B$1922=$B$2)*(Validations_ext!$C$2:$C$1922=$F6)), Validations_ext!$J$2:$J$1922), "OK")</f>
        <v>OK</v>
      </c>
      <c r="G10" s="116"/>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row>
    <row r="11" spans="1:100" ht="31.5" customHeight="1">
      <c r="A11" s="2" t="s">
        <v>146</v>
      </c>
      <c r="B11" s="4"/>
      <c r="C11" s="5"/>
      <c r="D11" s="4"/>
      <c r="E11" s="5"/>
      <c r="F11" s="4"/>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A12" s="54"/>
      <c r="B12" s="12"/>
      <c r="C12" s="12"/>
      <c r="D12" s="12"/>
      <c r="E12" s="12"/>
      <c r="F12" s="12"/>
    </row>
    <row r="13" spans="1:100">
      <c r="A13" s="54"/>
      <c r="B13" s="54"/>
      <c r="C13" s="54"/>
      <c r="D13" s="54"/>
      <c r="E13" s="54"/>
      <c r="F13" s="54"/>
    </row>
  </sheetData>
  <sheetProtection algorithmName="SHA-512" hashValue="MKD1s9d1Yili73Ybwa1PyT6teLOCUqOxyO2WgKEWcE8uMYnQNUAoDL+YFbNvVH/iGpfS0JH7pZZVHljDOSPS6g==" saltValue="eZQw9yJB5RDfjuNEUuCdGg==" spinCount="100000" sheet="1" objects="1" scenarios="1" formatColumns="0" formatRows="0" autoFilter="0"/>
  <mergeCells count="5">
    <mergeCell ref="B1:F1"/>
    <mergeCell ref="B4:F4"/>
    <mergeCell ref="C2:F2"/>
    <mergeCell ref="A2:A3"/>
    <mergeCell ref="B3:F3"/>
  </mergeCells>
  <conditionalFormatting sqref="B3">
    <cfRule type="containsText" dxfId="77" priority="1" operator="containsText" text="not applicable">
      <formula>NOT(ISERROR(SEARCH("not applicable",B3)))</formula>
    </cfRule>
  </conditionalFormatting>
  <conditionalFormatting sqref="B10:F10">
    <cfRule type="expression" dxfId="76" priority="4">
      <formula>ISNUMBER(SEARCH("error",B10))</formula>
    </cfRule>
  </conditionalFormatting>
  <conditionalFormatting sqref="B12:F12">
    <cfRule type="expression" dxfId="75" priority="2">
      <formula>MOD(ROW(),2)=0</formula>
    </cfRule>
  </conditionalFormatting>
  <dataValidations count="2">
    <dataValidation type="whole" allowBlank="1" showDropDown="1" showInputMessage="1" showErrorMessage="1" error="Please enter a valid Integer" sqref="B11 F11 D11" xr:uid="{865FAAAF-08E7-48BD-A4B1-418D60050298}">
      <formula1>-999999999999999</formula1>
      <formula2>999999999999999</formula2>
    </dataValidation>
    <dataValidation type="decimal" allowBlank="1" showDropDown="1" showInputMessage="1" showErrorMessage="1" error="Please enter a valid Monetary value" sqref="C11 E11" xr:uid="{B1AADA79-4D89-4370-8B7A-EB15C760FD78}">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E308C-2991-4270-8576-EB478D5612FB}">
  <sheetPr codeName="Sheet11"/>
  <dimension ref="A1:CU12"/>
  <sheetViews>
    <sheetView zoomScale="80" zoomScaleNormal="80" workbookViewId="0">
      <selection activeCell="B11" sqref="B11"/>
    </sheetView>
  </sheetViews>
  <sheetFormatPr defaultColWidth="9.1796875" defaultRowHeight="14.5"/>
  <cols>
    <col min="1" max="1" width="21.54296875" style="54" customWidth="1"/>
    <col min="2" max="2" width="27.7265625" style="12" customWidth="1"/>
    <col min="3" max="3" width="28.453125" style="93" bestFit="1" customWidth="1"/>
    <col min="4" max="4" width="27.7265625" style="93" bestFit="1" customWidth="1"/>
    <col min="5" max="5" width="28.54296875" style="93" bestFit="1" customWidth="1"/>
    <col min="6" max="6" width="28" style="93" bestFit="1" customWidth="1"/>
    <col min="7" max="7" width="27.7265625" style="12" customWidth="1"/>
    <col min="8" max="16384" width="9.1796875" style="12"/>
  </cols>
  <sheetData>
    <row r="1" spans="1:99" s="54" customFormat="1" ht="2.25" customHeight="1">
      <c r="A1" s="51"/>
      <c r="B1" s="179"/>
      <c r="C1" s="180"/>
      <c r="D1" s="179"/>
      <c r="E1" s="179"/>
      <c r="F1" s="179"/>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row>
    <row r="2" spans="1:99" ht="75.75" customHeight="1">
      <c r="A2" s="170" t="s">
        <v>74</v>
      </c>
      <c r="B2" s="55" t="s">
        <v>190</v>
      </c>
      <c r="C2" s="177" t="s">
        <v>191</v>
      </c>
      <c r="D2" s="182"/>
      <c r="E2" s="177"/>
      <c r="F2" s="182"/>
      <c r="G2" s="177"/>
      <c r="H2" s="13"/>
      <c r="I2" s="13"/>
      <c r="J2" s="13"/>
      <c r="K2" s="13"/>
      <c r="L2" s="13"/>
      <c r="M2" s="13"/>
      <c r="N2" s="13"/>
      <c r="O2" s="13"/>
      <c r="P2" s="13"/>
      <c r="Q2" s="13"/>
      <c r="R2" s="13"/>
      <c r="S2" s="13"/>
      <c r="T2" s="13"/>
      <c r="U2" s="13"/>
      <c r="V2" s="13"/>
      <c r="W2" s="13"/>
      <c r="X2" s="13"/>
      <c r="Y2" s="13"/>
      <c r="Z2" s="13"/>
      <c r="AA2" s="13"/>
      <c r="AB2" s="13"/>
      <c r="AC2" s="13"/>
      <c r="AD2" s="13"/>
      <c r="AE2" s="13"/>
      <c r="AF2" s="13"/>
      <c r="AG2" s="13"/>
    </row>
    <row r="3" spans="1:99" s="57" customFormat="1" ht="76.5" customHeight="1">
      <c r="A3" s="170"/>
      <c r="B3" s="184" t="str">
        <f ca="1">IF(VLOOKUP(B2,DataQualityDashboard!$B:$K,4,FALSE)="No","Template not applicable, according to your reply to datapoint "&amp;VLOOKUP(B2,DataQualityDashboard!$B:$K,5,FALSE),"")</f>
        <v/>
      </c>
      <c r="C3" s="184"/>
      <c r="D3" s="184"/>
      <c r="E3" s="184"/>
      <c r="F3" s="184"/>
      <c r="G3" s="184"/>
    </row>
    <row r="4" spans="1:99" s="54" customFormat="1" ht="24" customHeight="1">
      <c r="A4" s="58" t="s">
        <v>76</v>
      </c>
      <c r="B4" s="174" t="s">
        <v>22</v>
      </c>
      <c r="C4" s="174"/>
      <c r="D4" s="174"/>
      <c r="E4" s="174"/>
      <c r="F4" s="175"/>
      <c r="G4" s="176"/>
      <c r="H4" s="12"/>
      <c r="I4" s="12"/>
      <c r="J4" s="12"/>
      <c r="K4" s="12"/>
      <c r="L4" s="12"/>
      <c r="M4" s="12"/>
      <c r="N4" s="12"/>
      <c r="O4" s="12"/>
      <c r="P4" s="12"/>
      <c r="Q4" s="12"/>
      <c r="R4" s="12"/>
      <c r="S4" s="12"/>
      <c r="T4" s="12"/>
      <c r="U4" s="12"/>
      <c r="V4" s="12"/>
      <c r="W4" s="12"/>
      <c r="X4" s="12"/>
      <c r="Y4" s="12"/>
      <c r="Z4" s="12"/>
      <c r="AA4" s="12"/>
      <c r="AB4" s="12"/>
      <c r="AC4" s="12"/>
      <c r="AD4" s="12"/>
      <c r="AE4" s="12"/>
      <c r="AF4" s="12"/>
      <c r="AG4" s="12"/>
      <c r="AH4" s="12"/>
    </row>
    <row r="5" spans="1:99" s="13" customFormat="1" ht="78.75" customHeight="1">
      <c r="A5" s="3" t="s">
        <v>80</v>
      </c>
      <c r="B5" s="109" t="s">
        <v>192</v>
      </c>
      <c r="C5" s="109" t="s">
        <v>193</v>
      </c>
      <c r="D5" s="109" t="s">
        <v>194</v>
      </c>
      <c r="E5" s="109" t="s">
        <v>195</v>
      </c>
      <c r="F5" s="110" t="s">
        <v>196</v>
      </c>
      <c r="G5" s="114" t="s">
        <v>197</v>
      </c>
    </row>
    <row r="6" spans="1:99" ht="21" customHeight="1">
      <c r="A6" s="3" t="s">
        <v>107</v>
      </c>
      <c r="B6" s="68" t="s">
        <v>108</v>
      </c>
      <c r="C6" s="69" t="s">
        <v>109</v>
      </c>
      <c r="D6" s="69" t="s">
        <v>110</v>
      </c>
      <c r="E6" s="69" t="s">
        <v>111</v>
      </c>
      <c r="F6" s="112" t="s">
        <v>112</v>
      </c>
      <c r="G6" s="74" t="s">
        <v>113</v>
      </c>
    </row>
    <row r="7" spans="1:99" s="14" customFormat="1" ht="15" customHeight="1">
      <c r="A7" s="3" t="s">
        <v>137</v>
      </c>
      <c r="B7" s="76" t="s">
        <v>176</v>
      </c>
      <c r="C7" s="76" t="s">
        <v>177</v>
      </c>
      <c r="D7" s="76" t="s">
        <v>177</v>
      </c>
      <c r="E7" s="76" t="s">
        <v>177</v>
      </c>
      <c r="F7" s="77" t="s">
        <v>177</v>
      </c>
      <c r="G7" s="81" t="s">
        <v>177</v>
      </c>
      <c r="H7" s="12"/>
      <c r="I7" s="12"/>
      <c r="J7" s="12"/>
      <c r="K7" s="12"/>
      <c r="L7" s="12"/>
      <c r="M7" s="12"/>
      <c r="N7" s="12"/>
      <c r="O7" s="12"/>
      <c r="P7" s="12"/>
      <c r="Q7" s="12"/>
      <c r="R7" s="12"/>
      <c r="S7" s="12"/>
      <c r="T7" s="12"/>
      <c r="U7" s="12"/>
      <c r="V7" s="12"/>
      <c r="W7" s="12"/>
      <c r="X7" s="12"/>
      <c r="Y7" s="12"/>
      <c r="Z7" s="12"/>
      <c r="AA7" s="12"/>
      <c r="AB7" s="12"/>
      <c r="AC7" s="12"/>
      <c r="AD7" s="12"/>
      <c r="AE7" s="12"/>
      <c r="AF7" s="12"/>
      <c r="AG7" s="12"/>
      <c r="AH7" s="12"/>
    </row>
    <row r="8" spans="1:99" ht="15" customHeight="1">
      <c r="A8" s="3" t="s">
        <v>138</v>
      </c>
      <c r="B8" s="76" t="s">
        <v>178</v>
      </c>
      <c r="C8" s="76" t="s">
        <v>178</v>
      </c>
      <c r="D8" s="76" t="s">
        <v>189</v>
      </c>
      <c r="E8" s="76" t="s">
        <v>178</v>
      </c>
      <c r="F8" s="77" t="s">
        <v>189</v>
      </c>
      <c r="G8" s="81" t="s">
        <v>178</v>
      </c>
    </row>
    <row r="9" spans="1:99" ht="20.149999999999999" customHeight="1">
      <c r="A9" s="7" t="s">
        <v>144</v>
      </c>
      <c r="B9" s="76"/>
      <c r="C9" s="76"/>
      <c r="D9" s="76"/>
      <c r="E9" s="76"/>
      <c r="F9" s="77"/>
      <c r="G9" s="81"/>
    </row>
    <row r="10" spans="1:99" s="13" customFormat="1" ht="98.25" customHeight="1">
      <c r="A10" s="3" t="s">
        <v>145</v>
      </c>
      <c r="B10" s="83" t="str">
        <f>IFERROR(LOOKUP(2, 1/((Validations_ext!$B$2:$B$1922=$B$2)*(Validations_ext!$C$2:$C$1922=$B6)), Validations_ext!$J$2:$J$1922), "OK")</f>
        <v>OK</v>
      </c>
      <c r="C10" s="83" t="str">
        <f>IFERROR(LOOKUP(2, 1/((Validations_ext!$B$2:$B$1922=$B$2)*(Validations_ext!$C$2:$C$1922=$C6)), Validations_ext!$J$2:$J$1922), "OK")</f>
        <v>OK</v>
      </c>
      <c r="D10" s="83" t="str">
        <f>IFERROR(LOOKUP(2, 1/((Validations_ext!$B$2:$B$1922=$B$2)*(Validations_ext!$C$2:$C$1922=$D6)), Validations_ext!$J$2:$J$1922), "OK")</f>
        <v>OK</v>
      </c>
      <c r="E10" s="83" t="str">
        <f>IFERROR(LOOKUP(2, 1/((Validations_ext!$B$2:$B$1922=$B$2)*(Validations_ext!$C$2:$C$1922=$E6)), Validations_ext!$J$2:$J$1922), "OK")</f>
        <v>OK</v>
      </c>
      <c r="F10" s="85" t="str">
        <f>IFERROR(LOOKUP(2, 1/((Validations_ext!$B$2:$B$1922=$B$2)*(Validations_ext!$C$2:$C$1922=$F6)), Validations_ext!$J$2:$J$1922), "OK")</f>
        <v>OK</v>
      </c>
      <c r="G10" s="89" t="str">
        <f>IFERROR(LOOKUP(2, 1/((Validations_ext!$B$2:$B$1922=$B$2)*(Validations_ext!$C$2:$C$1922=$G6)), Validations_ext!$J$2:$J$1922), "OK")</f>
        <v>OK</v>
      </c>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99" ht="31.5" customHeight="1">
      <c r="A11" s="2" t="s">
        <v>146</v>
      </c>
      <c r="B11" s="4"/>
      <c r="C11" s="4"/>
      <c r="D11" s="5"/>
      <c r="E11" s="4"/>
      <c r="F11" s="5"/>
      <c r="G11" s="4"/>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row>
    <row r="12" spans="1:99" ht="15" customHeight="1">
      <c r="C12" s="12"/>
      <c r="D12" s="12"/>
      <c r="E12" s="12"/>
      <c r="F12" s="12"/>
    </row>
  </sheetData>
  <sheetProtection algorithmName="SHA-512" hashValue="J+T5Z9+6owWYUFFETwgbyi8Z3BiKFeLMq1q7fKrzLgKe041KiOQQral7K3QDULwocKUzZHO6fwqOVlRXrnYaCg==" saltValue="tP7n1AkHj0QRz8fKbmNW3A==" spinCount="100000" sheet="1" objects="1" scenarios="1" formatColumns="0" formatRows="0" autoFilter="0"/>
  <mergeCells count="5">
    <mergeCell ref="B1:F1"/>
    <mergeCell ref="B4:G4"/>
    <mergeCell ref="C2:G2"/>
    <mergeCell ref="A2:A3"/>
    <mergeCell ref="B3:G3"/>
  </mergeCells>
  <phoneticPr fontId="4" type="noConversion"/>
  <conditionalFormatting sqref="B3">
    <cfRule type="containsText" dxfId="74" priority="1" operator="containsText" text="not applicable">
      <formula>NOT(ISERROR(SEARCH("not applicable",B3)))</formula>
    </cfRule>
  </conditionalFormatting>
  <conditionalFormatting sqref="B10:G10">
    <cfRule type="expression" dxfId="73" priority="4">
      <formula>ISNUMBER(SEARCH("error",B10))</formula>
    </cfRule>
  </conditionalFormatting>
  <conditionalFormatting sqref="B12:G12">
    <cfRule type="expression" dxfId="72" priority="2">
      <formula>MOD(ROW(),2)=0</formula>
    </cfRule>
  </conditionalFormatting>
  <dataValidations count="2">
    <dataValidation type="whole" allowBlank="1" showDropDown="1" showInputMessage="1" showErrorMessage="1" error="Please enter a valid Integer" sqref="G11 E11 B11:C11" xr:uid="{850447CE-0866-4E8C-864C-7F89A7F20DB1}">
      <formula1>-999999999999999</formula1>
      <formula2>999999999999999</formula2>
    </dataValidation>
    <dataValidation type="decimal" allowBlank="1" showDropDown="1" showInputMessage="1" showErrorMessage="1" error="Please enter a valid Monetary value" sqref="D11 F11" xr:uid="{2E7D75C8-7254-4871-A836-ADACE119E186}">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408EF-94C3-4FBF-8C86-360F645BD803}">
  <sheetPr codeName="Sheet12"/>
  <dimension ref="A1:CV12"/>
  <sheetViews>
    <sheetView zoomScale="80" zoomScaleNormal="80" workbookViewId="0">
      <selection activeCell="B11" sqref="B11"/>
    </sheetView>
  </sheetViews>
  <sheetFormatPr defaultColWidth="9.1796875" defaultRowHeight="14.5"/>
  <cols>
    <col min="1" max="1" width="21.54296875" style="54" customWidth="1"/>
    <col min="2" max="2" width="27.7265625" style="12" customWidth="1"/>
    <col min="3" max="6" width="27.7265625" style="93" customWidth="1"/>
    <col min="7" max="16384" width="9.1796875" style="12"/>
  </cols>
  <sheetData>
    <row r="1" spans="1:100" s="54" customFormat="1" ht="2.25" customHeight="1">
      <c r="A1" s="51"/>
      <c r="B1" s="179"/>
      <c r="C1" s="180"/>
      <c r="D1" s="179"/>
      <c r="E1" s="179"/>
      <c r="F1" s="179"/>
      <c r="G1" s="12"/>
      <c r="H1" s="12"/>
      <c r="I1" s="12"/>
      <c r="J1" s="12"/>
      <c r="K1" s="12"/>
      <c r="L1" s="12"/>
      <c r="M1" s="12"/>
      <c r="N1" s="12"/>
      <c r="O1" s="12"/>
      <c r="P1" s="12"/>
      <c r="Q1" s="12"/>
      <c r="R1" s="12"/>
      <c r="S1" s="12"/>
      <c r="T1" s="12"/>
      <c r="U1" s="12"/>
      <c r="V1" s="12"/>
      <c r="W1" s="12"/>
      <c r="X1" s="12"/>
      <c r="Y1" s="12"/>
      <c r="Z1" s="12"/>
      <c r="AA1" s="12"/>
      <c r="AB1" s="12"/>
      <c r="AC1" s="12"/>
      <c r="AD1" s="12"/>
      <c r="AE1" s="12"/>
      <c r="AF1" s="12"/>
      <c r="AG1" s="12"/>
    </row>
    <row r="2" spans="1:100" ht="75.75" customHeight="1">
      <c r="A2" s="170" t="s">
        <v>74</v>
      </c>
      <c r="B2" s="55" t="s">
        <v>198</v>
      </c>
      <c r="C2" s="177" t="s">
        <v>199</v>
      </c>
      <c r="D2" s="182"/>
      <c r="E2" s="177"/>
      <c r="F2" s="182"/>
      <c r="G2" s="13"/>
      <c r="H2" s="13"/>
      <c r="I2" s="13"/>
      <c r="J2" s="13"/>
      <c r="K2" s="13"/>
      <c r="L2" s="13"/>
      <c r="M2" s="13"/>
      <c r="N2" s="13"/>
      <c r="O2" s="13"/>
      <c r="P2" s="13"/>
      <c r="Q2" s="13"/>
      <c r="R2" s="13"/>
      <c r="S2" s="13"/>
      <c r="T2" s="13"/>
      <c r="U2" s="13"/>
      <c r="V2" s="13"/>
      <c r="W2" s="13"/>
      <c r="X2" s="13"/>
      <c r="Y2" s="13"/>
      <c r="Z2" s="13"/>
      <c r="AA2" s="13"/>
      <c r="AB2" s="13"/>
      <c r="AC2" s="13"/>
      <c r="AD2" s="13"/>
      <c r="AE2" s="13"/>
      <c r="AF2" s="13"/>
    </row>
    <row r="3" spans="1:100" s="57" customFormat="1" ht="76.5" customHeight="1">
      <c r="A3" s="170"/>
      <c r="B3" s="184" t="str">
        <f ca="1">IF(VLOOKUP(B2,DataQualityDashboard!$B:$K,4,FALSE)="No","Template not applicable, according to your reply to datapoint "&amp;VLOOKUP(B2,DataQualityDashboard!$B:$K,5,FALSE),"")</f>
        <v/>
      </c>
      <c r="C3" s="184"/>
      <c r="D3" s="184"/>
      <c r="E3" s="184"/>
      <c r="F3" s="184"/>
    </row>
    <row r="4" spans="1:100" s="54" customFormat="1" ht="24" customHeight="1">
      <c r="A4" s="58" t="s">
        <v>76</v>
      </c>
      <c r="B4" s="174" t="s">
        <v>90</v>
      </c>
      <c r="C4" s="174"/>
      <c r="D4" s="174"/>
      <c r="E4" s="175"/>
      <c r="F4" s="176"/>
      <c r="G4" s="12"/>
      <c r="H4" s="12"/>
      <c r="I4" s="12"/>
      <c r="J4" s="12"/>
      <c r="K4" s="12"/>
      <c r="L4" s="12"/>
      <c r="M4" s="12"/>
      <c r="N4" s="12"/>
      <c r="O4" s="12"/>
      <c r="P4" s="12"/>
      <c r="Q4" s="12"/>
      <c r="R4" s="12"/>
      <c r="S4" s="12"/>
      <c r="T4" s="12"/>
      <c r="U4" s="12"/>
      <c r="V4" s="12"/>
      <c r="W4" s="12"/>
      <c r="X4" s="12"/>
      <c r="Y4" s="12"/>
      <c r="Z4" s="12"/>
      <c r="AA4" s="12"/>
      <c r="AB4" s="12"/>
      <c r="AC4" s="12"/>
      <c r="AD4" s="12"/>
      <c r="AE4" s="12"/>
      <c r="AF4" s="12"/>
      <c r="AG4" s="12"/>
    </row>
    <row r="5" spans="1:100" s="13" customFormat="1" ht="78.75" customHeight="1">
      <c r="A5" s="3" t="s">
        <v>80</v>
      </c>
      <c r="B5" s="109" t="s">
        <v>200</v>
      </c>
      <c r="C5" s="109" t="s">
        <v>201</v>
      </c>
      <c r="D5" s="109" t="s">
        <v>202</v>
      </c>
      <c r="E5" s="110" t="s">
        <v>203</v>
      </c>
      <c r="F5" s="114" t="s">
        <v>204</v>
      </c>
    </row>
    <row r="6" spans="1:100" ht="21" customHeight="1">
      <c r="A6" s="3" t="s">
        <v>107</v>
      </c>
      <c r="B6" s="68" t="s">
        <v>108</v>
      </c>
      <c r="C6" s="69" t="s">
        <v>109</v>
      </c>
      <c r="D6" s="69" t="s">
        <v>110</v>
      </c>
      <c r="E6" s="112" t="s">
        <v>111</v>
      </c>
      <c r="F6" s="74" t="s">
        <v>112</v>
      </c>
    </row>
    <row r="7" spans="1:100" s="14" customFormat="1" ht="15" customHeight="1">
      <c r="A7" s="3" t="s">
        <v>137</v>
      </c>
      <c r="B7" s="76" t="s">
        <v>177</v>
      </c>
      <c r="C7" s="76" t="s">
        <v>177</v>
      </c>
      <c r="D7" s="76" t="s">
        <v>176</v>
      </c>
      <c r="E7" s="77" t="s">
        <v>177</v>
      </c>
      <c r="F7" s="81" t="s">
        <v>177</v>
      </c>
      <c r="G7" s="12"/>
      <c r="H7" s="12"/>
      <c r="I7" s="12"/>
      <c r="J7" s="12"/>
      <c r="K7" s="12"/>
      <c r="L7" s="12"/>
      <c r="M7" s="12"/>
      <c r="N7" s="12"/>
      <c r="O7" s="12"/>
      <c r="P7" s="12"/>
      <c r="Q7" s="12"/>
      <c r="R7" s="12"/>
      <c r="S7" s="12"/>
      <c r="T7" s="12"/>
      <c r="U7" s="12"/>
      <c r="V7" s="12"/>
      <c r="W7" s="12"/>
      <c r="X7" s="12"/>
      <c r="Y7" s="12"/>
      <c r="Z7" s="12"/>
      <c r="AA7" s="12"/>
      <c r="AB7" s="12"/>
      <c r="AC7" s="12"/>
      <c r="AD7" s="12"/>
      <c r="AE7" s="12"/>
      <c r="AF7" s="12"/>
      <c r="AG7" s="12"/>
    </row>
    <row r="8" spans="1:100" ht="15" customHeight="1">
      <c r="A8" s="3" t="s">
        <v>138</v>
      </c>
      <c r="B8" s="76" t="s">
        <v>178</v>
      </c>
      <c r="C8" s="76" t="s">
        <v>189</v>
      </c>
      <c r="D8" s="76" t="s">
        <v>189</v>
      </c>
      <c r="E8" s="77" t="s">
        <v>178</v>
      </c>
      <c r="F8" s="81" t="s">
        <v>178</v>
      </c>
    </row>
    <row r="9" spans="1:100" ht="20.149999999999999" customHeight="1">
      <c r="A9" s="7" t="s">
        <v>144</v>
      </c>
      <c r="B9" s="76"/>
      <c r="C9" s="76"/>
      <c r="D9" s="76"/>
      <c r="E9" s="77"/>
      <c r="F9" s="81"/>
    </row>
    <row r="10" spans="1:100" s="13" customFormat="1" ht="98.25" customHeight="1">
      <c r="A10" s="3" t="s">
        <v>145</v>
      </c>
      <c r="B10" s="83" t="str">
        <f>IFERROR(LOOKUP(2, 1/((Validations_ext!$B$2:$B$1922=$B$2)*(Validations_ext!$C$2:$C$1922=$B6)), Validations_ext!$J$2:$J$1922), "OK")</f>
        <v>OK</v>
      </c>
      <c r="C10" s="83" t="str">
        <f>IFERROR(LOOKUP(2, 1/((Validations_ext!$B$2:$B$1922=$B$2)*(Validations_ext!$C$2:$C$1922=$C6)), Validations_ext!$J$2:$J$1922), "OK")</f>
        <v>OK</v>
      </c>
      <c r="D10" s="83" t="str">
        <f>IFERROR(LOOKUP(2, 1/((Validations_ext!$B$2:$B$1922=$B$2)*(Validations_ext!$C$2:$C$1922=$D6)), Validations_ext!$J$2:$J$1922), "OK")</f>
        <v>OK</v>
      </c>
      <c r="E10" s="85" t="str">
        <f>IFERROR(LOOKUP(2, 1/((Validations_ext!$B$2:$B$1922=$B$2)*(Validations_ext!$C$2:$C$1922=$E6)), Validations_ext!$J$2:$J$1922), "OK")</f>
        <v>OK</v>
      </c>
      <c r="F10" s="89" t="str">
        <f ca="1">IFERROR(LOOKUP(2, 1/((Validations_ext!$B$2:$B$1922=$B$2)*(Validations_ext!$C$2:$C$1922=$F6)), Validations_ext!$J$2:$J$1922), "OK")</f>
        <v>OK</v>
      </c>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row>
    <row r="11" spans="1:100" ht="31.5" customHeight="1">
      <c r="A11" s="2" t="s">
        <v>146</v>
      </c>
      <c r="B11" s="4"/>
      <c r="C11" s="5"/>
      <c r="D11" s="5"/>
      <c r="E11" s="4"/>
      <c r="F11" s="4"/>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C12" s="12"/>
      <c r="D12" s="12"/>
      <c r="E12" s="12"/>
      <c r="F12" s="12"/>
    </row>
  </sheetData>
  <sheetProtection algorithmName="SHA-512" hashValue="7Qjv2dNIp1RWnbDFYm2LheixiYaUme1sMVU7qOa9hyi0dahKb9vZ/RZB8I0dndiu9udcRcxaXJfxEumKL45dgA==" saltValue="QPUDwAGTkcHlPWByebj0rQ==" spinCount="100000" sheet="1" objects="1" scenarios="1" formatColumns="0" formatRows="0" autoFilter="0"/>
  <mergeCells count="5">
    <mergeCell ref="B1:F1"/>
    <mergeCell ref="B4:F4"/>
    <mergeCell ref="C2:F2"/>
    <mergeCell ref="A2:A3"/>
    <mergeCell ref="B3:F3"/>
  </mergeCells>
  <conditionalFormatting sqref="B3">
    <cfRule type="containsText" dxfId="71" priority="1" operator="containsText" text="not applicable">
      <formula>NOT(ISERROR(SEARCH("not applicable",B3)))</formula>
    </cfRule>
  </conditionalFormatting>
  <conditionalFormatting sqref="B10:F10">
    <cfRule type="expression" dxfId="70" priority="4">
      <formula>ISNUMBER(SEARCH("error",B10))</formula>
    </cfRule>
  </conditionalFormatting>
  <conditionalFormatting sqref="B12:F12">
    <cfRule type="expression" dxfId="69" priority="2">
      <formula>MOD(ROW(),2)=0</formula>
    </cfRule>
  </conditionalFormatting>
  <dataValidations count="2">
    <dataValidation type="whole" allowBlank="1" showDropDown="1" showInputMessage="1" showErrorMessage="1" error="Please enter a valid Integer" sqref="B11 E11:F11" xr:uid="{BAD603EA-BE79-48B4-B744-CE24C519B6C4}">
      <formula1>-999999999999999</formula1>
      <formula2>999999999999999</formula2>
    </dataValidation>
    <dataValidation type="decimal" allowBlank="1" showDropDown="1" showInputMessage="1" showErrorMessage="1" error="Please enter a valid Monetary value" sqref="C11:D11" xr:uid="{8A1690FF-5D2A-46C6-A019-256E184FFB41}">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E59FB-FEE5-4595-8DA6-EC84006897DD}">
  <sheetPr codeName="Sheet13"/>
  <dimension ref="A1:CV18"/>
  <sheetViews>
    <sheetView zoomScale="80" zoomScaleNormal="80" workbookViewId="0">
      <selection activeCell="B11" sqref="B11"/>
    </sheetView>
  </sheetViews>
  <sheetFormatPr defaultColWidth="15.453125" defaultRowHeight="14.5"/>
  <cols>
    <col min="1" max="1" width="21.54296875" style="54" customWidth="1"/>
    <col min="2" max="2" width="27.7265625" style="12" customWidth="1"/>
    <col min="3" max="4" width="27.7265625" style="93" customWidth="1"/>
    <col min="5" max="5" width="30.453125" style="93" bestFit="1" customWidth="1"/>
    <col min="6" max="6" width="27.7265625" style="93" customWidth="1"/>
    <col min="7" max="11" width="27.7265625" style="12" customWidth="1"/>
    <col min="12" max="12" width="28" style="12" bestFit="1" customWidth="1"/>
    <col min="13" max="13" width="27.7265625" style="12" customWidth="1"/>
    <col min="14" max="14" width="29.81640625" style="12" bestFit="1" customWidth="1"/>
    <col min="15" max="16384" width="15.453125" style="12"/>
  </cols>
  <sheetData>
    <row r="1" spans="1:100" s="54" customFormat="1" ht="2.25" customHeight="1">
      <c r="A1" s="51"/>
      <c r="B1" s="179"/>
      <c r="C1" s="180"/>
      <c r="D1" s="179"/>
      <c r="E1" s="179"/>
      <c r="F1" s="179"/>
      <c r="G1" s="12"/>
      <c r="H1" s="12"/>
      <c r="I1" s="12"/>
      <c r="J1" s="12"/>
      <c r="K1" s="12"/>
      <c r="L1" s="12"/>
      <c r="M1" s="12"/>
      <c r="N1" s="12"/>
      <c r="O1" s="12"/>
      <c r="P1" s="12"/>
      <c r="Q1" s="12"/>
      <c r="R1" s="12"/>
      <c r="S1" s="12"/>
      <c r="T1" s="12"/>
      <c r="U1" s="12"/>
      <c r="V1" s="12"/>
      <c r="W1" s="12"/>
      <c r="X1" s="12"/>
      <c r="Y1" s="12"/>
      <c r="Z1" s="12"/>
      <c r="AA1" s="12"/>
      <c r="AB1" s="12"/>
      <c r="AC1" s="12"/>
      <c r="AD1" s="12"/>
      <c r="AE1" s="12"/>
      <c r="AF1" s="12"/>
      <c r="AG1" s="12"/>
    </row>
    <row r="2" spans="1:100" ht="75.75" customHeight="1">
      <c r="A2" s="170" t="s">
        <v>74</v>
      </c>
      <c r="B2" s="55" t="s">
        <v>205</v>
      </c>
      <c r="C2" s="177" t="s">
        <v>206</v>
      </c>
      <c r="D2" s="177"/>
      <c r="E2" s="177"/>
      <c r="F2" s="177"/>
      <c r="G2" s="177"/>
      <c r="H2" s="177"/>
      <c r="I2" s="177"/>
      <c r="J2" s="177"/>
      <c r="K2" s="177"/>
      <c r="L2" s="177"/>
      <c r="M2" s="177"/>
      <c r="N2" s="177"/>
      <c r="O2" s="13"/>
      <c r="P2" s="13"/>
      <c r="Q2" s="13"/>
      <c r="R2" s="13"/>
      <c r="S2" s="13"/>
      <c r="T2" s="13"/>
      <c r="U2" s="13"/>
      <c r="V2" s="13"/>
      <c r="W2" s="13"/>
      <c r="X2" s="13"/>
      <c r="Y2" s="13"/>
      <c r="Z2" s="13"/>
      <c r="AA2" s="13"/>
      <c r="AB2" s="13"/>
      <c r="AC2" s="13"/>
      <c r="AD2" s="13"/>
      <c r="AE2" s="13"/>
      <c r="AF2" s="13"/>
    </row>
    <row r="3" spans="1:100" s="57" customFormat="1" ht="76.5" customHeight="1">
      <c r="A3" s="170"/>
      <c r="B3" s="184" t="str">
        <f ca="1">IF(VLOOKUP(B2,DataQualityDashboard!$B:$K,4,FALSE)="No","Template not applicable, according to your reply to datapoint "&amp;VLOOKUP(B2,DataQualityDashboard!$B:$K,5,FALSE),"")</f>
        <v/>
      </c>
      <c r="C3" s="184"/>
      <c r="D3" s="184"/>
      <c r="E3" s="184"/>
      <c r="F3" s="184"/>
      <c r="G3" s="184"/>
      <c r="H3" s="184"/>
      <c r="I3" s="184"/>
      <c r="J3" s="184"/>
      <c r="K3" s="184"/>
      <c r="L3" s="184"/>
      <c r="M3" s="184"/>
      <c r="N3" s="184"/>
    </row>
    <row r="4" spans="1:100" s="54" customFormat="1" ht="24" customHeight="1">
      <c r="A4" s="58" t="s">
        <v>76</v>
      </c>
      <c r="B4" s="174" t="s">
        <v>207</v>
      </c>
      <c r="C4" s="174"/>
      <c r="D4" s="174"/>
      <c r="E4" s="174"/>
      <c r="F4" s="174"/>
      <c r="G4" s="174"/>
      <c r="H4" s="174"/>
      <c r="I4" s="174"/>
      <c r="J4" s="175"/>
      <c r="K4" s="176"/>
      <c r="L4" s="185" t="s">
        <v>208</v>
      </c>
      <c r="M4" s="175"/>
      <c r="N4" s="176"/>
      <c r="O4" s="12"/>
      <c r="P4" s="12"/>
      <c r="Q4" s="12"/>
      <c r="R4" s="12"/>
      <c r="S4" s="12"/>
      <c r="T4" s="12"/>
      <c r="U4" s="12"/>
      <c r="V4" s="12"/>
      <c r="W4" s="12"/>
      <c r="X4" s="12"/>
      <c r="Y4" s="12"/>
      <c r="Z4" s="12"/>
      <c r="AA4" s="12"/>
      <c r="AB4" s="12"/>
      <c r="AC4" s="12"/>
      <c r="AD4" s="12"/>
      <c r="AE4" s="12"/>
      <c r="AF4" s="12"/>
      <c r="AG4" s="12"/>
    </row>
    <row r="5" spans="1:100" s="13" customFormat="1" ht="78.75" customHeight="1">
      <c r="A5" s="3" t="s">
        <v>80</v>
      </c>
      <c r="B5" s="109" t="s">
        <v>209</v>
      </c>
      <c r="C5" s="109" t="s">
        <v>210</v>
      </c>
      <c r="D5" s="109" t="s">
        <v>211</v>
      </c>
      <c r="E5" s="109" t="s">
        <v>212</v>
      </c>
      <c r="F5" s="109" t="s">
        <v>213</v>
      </c>
      <c r="G5" s="109" t="s">
        <v>214</v>
      </c>
      <c r="H5" s="109" t="s">
        <v>215</v>
      </c>
      <c r="I5" s="109" t="s">
        <v>216</v>
      </c>
      <c r="J5" s="110" t="s">
        <v>217</v>
      </c>
      <c r="K5" s="114" t="s">
        <v>218</v>
      </c>
      <c r="L5" s="117" t="s">
        <v>219</v>
      </c>
      <c r="M5" s="110" t="s">
        <v>220</v>
      </c>
      <c r="N5" s="114" t="s">
        <v>221</v>
      </c>
    </row>
    <row r="6" spans="1:100" ht="21" customHeight="1">
      <c r="A6" s="3" t="s">
        <v>107</v>
      </c>
      <c r="B6" s="68" t="s">
        <v>108</v>
      </c>
      <c r="C6" s="69" t="s">
        <v>109</v>
      </c>
      <c r="D6" s="69" t="s">
        <v>110</v>
      </c>
      <c r="E6" s="69" t="s">
        <v>111</v>
      </c>
      <c r="F6" s="69" t="s">
        <v>112</v>
      </c>
      <c r="G6" s="68" t="s">
        <v>113</v>
      </c>
      <c r="H6" s="69" t="s">
        <v>114</v>
      </c>
      <c r="I6" s="69" t="s">
        <v>115</v>
      </c>
      <c r="J6" s="112" t="s">
        <v>116</v>
      </c>
      <c r="K6" s="74" t="s">
        <v>117</v>
      </c>
      <c r="L6" s="118" t="s">
        <v>118</v>
      </c>
      <c r="M6" s="112" t="s">
        <v>119</v>
      </c>
      <c r="N6" s="74" t="s">
        <v>120</v>
      </c>
    </row>
    <row r="7" spans="1:100" s="14" customFormat="1" ht="15" customHeight="1">
      <c r="A7" s="3" t="s">
        <v>137</v>
      </c>
      <c r="B7" s="76" t="s">
        <v>176</v>
      </c>
      <c r="C7" s="76" t="s">
        <v>176</v>
      </c>
      <c r="D7" s="76" t="s">
        <v>176</v>
      </c>
      <c r="E7" s="76" t="s">
        <v>176</v>
      </c>
      <c r="F7" s="76" t="s">
        <v>177</v>
      </c>
      <c r="G7" s="76" t="s">
        <v>176</v>
      </c>
      <c r="H7" s="76" t="s">
        <v>177</v>
      </c>
      <c r="I7" s="76" t="s">
        <v>177</v>
      </c>
      <c r="J7" s="77" t="s">
        <v>177</v>
      </c>
      <c r="K7" s="81" t="s">
        <v>177</v>
      </c>
      <c r="L7" s="82" t="s">
        <v>177</v>
      </c>
      <c r="M7" s="77" t="s">
        <v>177</v>
      </c>
      <c r="N7" s="81" t="s">
        <v>177</v>
      </c>
      <c r="O7" s="12"/>
      <c r="P7" s="12"/>
      <c r="Q7" s="12"/>
      <c r="R7" s="12"/>
      <c r="S7" s="12"/>
      <c r="T7" s="12"/>
      <c r="U7" s="12"/>
      <c r="V7" s="12"/>
      <c r="W7" s="12"/>
      <c r="X7" s="12"/>
      <c r="Y7" s="12"/>
      <c r="Z7" s="12"/>
      <c r="AA7" s="12"/>
      <c r="AB7" s="12"/>
      <c r="AC7" s="12"/>
      <c r="AD7" s="12"/>
      <c r="AE7" s="12"/>
      <c r="AF7" s="12"/>
      <c r="AG7" s="12"/>
    </row>
    <row r="8" spans="1:100" ht="15" customHeight="1">
      <c r="A8" s="3" t="s">
        <v>138</v>
      </c>
      <c r="B8" s="76" t="s">
        <v>178</v>
      </c>
      <c r="C8" s="76" t="s">
        <v>189</v>
      </c>
      <c r="D8" s="76" t="s">
        <v>178</v>
      </c>
      <c r="E8" s="76" t="s">
        <v>178</v>
      </c>
      <c r="F8" s="76" t="s">
        <v>189</v>
      </c>
      <c r="G8" s="76" t="s">
        <v>178</v>
      </c>
      <c r="H8" s="76" t="s">
        <v>178</v>
      </c>
      <c r="I8" s="76" t="s">
        <v>178</v>
      </c>
      <c r="J8" s="77" t="s">
        <v>178</v>
      </c>
      <c r="K8" s="81" t="s">
        <v>178</v>
      </c>
      <c r="L8" s="82" t="s">
        <v>178</v>
      </c>
      <c r="M8" s="77" t="s">
        <v>189</v>
      </c>
      <c r="N8" s="81" t="s">
        <v>189</v>
      </c>
    </row>
    <row r="9" spans="1:100" ht="20.149999999999999" customHeight="1">
      <c r="A9" s="7" t="s">
        <v>144</v>
      </c>
      <c r="B9" s="76"/>
      <c r="C9" s="76"/>
      <c r="D9" s="76"/>
      <c r="E9" s="76"/>
      <c r="F9" s="76"/>
      <c r="G9" s="76"/>
      <c r="H9" s="76"/>
      <c r="I9" s="76"/>
      <c r="J9" s="77"/>
      <c r="K9" s="81"/>
      <c r="L9" s="82"/>
      <c r="M9" s="77"/>
      <c r="N9" s="81"/>
    </row>
    <row r="10" spans="1:100" s="13" customFormat="1" ht="98.25" customHeight="1">
      <c r="A10" s="3" t="s">
        <v>145</v>
      </c>
      <c r="B10" s="83" t="str">
        <f>IFERROR(LOOKUP(2, 1/((Validations_ext!$B$2:$B$1922=$B$2)*(Validations_ext!$C$2:$C$1922=$B6)), Validations_ext!$J$2:$J$1922), "OK")</f>
        <v>OK</v>
      </c>
      <c r="C10" s="83" t="str">
        <f>IFERROR(LOOKUP(2, 1/((Validations_ext!$B$2:$B$1922=$B$2)*(Validations_ext!$C$2:$C$1922=$C6)), Validations_ext!$J$2:$J$1922), "OK")</f>
        <v>OK</v>
      </c>
      <c r="D10" s="83" t="str">
        <f>IFERROR(LOOKUP(2, 1/((Validations_ext!$B$2:$B$1922=$B$2)*(Validations_ext!$C$2:$C$1922=$D6)), Validations_ext!$J$2:$J$1922), "OK")</f>
        <v>OK</v>
      </c>
      <c r="E10" s="83" t="str">
        <f ca="1">IFERROR(LOOKUP(2, 1/((Validations_ext!$B$2:$B$1922=$B$2)*(Validations_ext!$C$2:$C$1922=$E6)), Validations_ext!$J$2:$J$1922), "OK")</f>
        <v>OK</v>
      </c>
      <c r="F10" s="83" t="str">
        <f>IFERROR(LOOKUP(2, 1/((Validations_ext!$B$2:$B$1922=$B$2)*(Validations_ext!$C$2:$C$1922=$F6)), Validations_ext!$J$2:$J$1922), "OK")</f>
        <v>OK</v>
      </c>
      <c r="G10" s="83" t="str">
        <f>IFERROR(LOOKUP(2, 1/((Validations_ext!$B$2:$B$1922=$B$2)*(Validations_ext!$C$2:$C$1922=$G6)), Validations_ext!$J$2:$J$1922), "OK")</f>
        <v>OK</v>
      </c>
      <c r="H10" s="83" t="str">
        <f>IFERROR(LOOKUP(2, 1/((Validations_ext!$B$2:$B$1922=$B$2)*(Validations_ext!$C$2:$C$1922=$H6)), Validations_ext!$J$2:$J$1922), "OK")</f>
        <v>OK</v>
      </c>
      <c r="I10" s="83" t="str">
        <f>IFERROR(LOOKUP(2, 1/((Validations_ext!$B$2:$B$1922=$B$2)*(Validations_ext!$C$2:$C$1922=$I6)), Validations_ext!$J$2:$J$1922), "OK")</f>
        <v>OK</v>
      </c>
      <c r="J10" s="85" t="str">
        <f>IFERROR(LOOKUP(2, 1/((Validations_ext!$B$2:$B$1922=$B$2)*(Validations_ext!$C$2:$C$1922=$J6)), Validations_ext!$J$2:$J$1922), "OK")</f>
        <v>OK</v>
      </c>
      <c r="K10" s="89" t="str">
        <f>IFERROR(LOOKUP(2, 1/((Validations_ext!$B$2:$B$1922=$B$2)*(Validations_ext!$C$2:$C$1922=$K6)), Validations_ext!$J$2:$J$1922), "OK")</f>
        <v>OK</v>
      </c>
      <c r="L10" s="90" t="str">
        <f>IFERROR(LOOKUP(2, 1/((Validations_ext!$B$2:$B$1922=$B$2)*(Validations_ext!$C$2:$C$1922=$L6)), Validations_ext!$J$2:$J$1922), "OK")</f>
        <v>OK</v>
      </c>
      <c r="M10" s="85" t="str">
        <f>IFERROR(LOOKUP(2, 1/((Validations_ext!$B$2:$B$1922=$B$2)*(Validations_ext!$C$2:$C$1922=$M6)), Validations_ext!$J$2:$J$1922), "OK")</f>
        <v>OK</v>
      </c>
      <c r="N10" s="89" t="str">
        <f ca="1">IFERROR(LOOKUP(2, 1/((Validations_ext!$B$2:$B$1922=$B$2)*(Validations_ext!$C$2:$C$1922=$N6)), Validations_ext!$J$2:$J$1922), "OK")</f>
        <v>OK</v>
      </c>
      <c r="O10" s="12"/>
      <c r="P10" s="12"/>
      <c r="Q10" s="12"/>
      <c r="R10" s="12"/>
      <c r="S10" s="12"/>
      <c r="T10" s="12"/>
      <c r="U10" s="12"/>
      <c r="V10" s="12"/>
      <c r="W10" s="12"/>
      <c r="X10" s="12"/>
      <c r="Y10" s="12"/>
      <c r="Z10" s="12"/>
      <c r="AA10" s="12"/>
      <c r="AB10" s="12"/>
      <c r="AC10" s="12"/>
      <c r="AD10" s="12"/>
      <c r="AE10" s="12"/>
      <c r="AF10" s="12"/>
      <c r="AG10" s="12"/>
      <c r="AH10" s="12"/>
      <c r="AI10" s="12"/>
      <c r="AJ10" s="12"/>
    </row>
    <row r="11" spans="1:100" ht="31.5" customHeight="1">
      <c r="A11" s="2" t="s">
        <v>146</v>
      </c>
      <c r="B11" s="4"/>
      <c r="C11" s="5"/>
      <c r="D11" s="4"/>
      <c r="E11" s="4"/>
      <c r="F11" s="5"/>
      <c r="G11" s="4"/>
      <c r="H11" s="4"/>
      <c r="I11" s="4"/>
      <c r="J11" s="4"/>
      <c r="K11" s="4"/>
      <c r="L11" s="4"/>
      <c r="M11" s="5"/>
      <c r="N11" s="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C12" s="12"/>
      <c r="D12" s="12"/>
      <c r="E12" s="12"/>
      <c r="F12" s="12"/>
      <c r="L12" s="95"/>
    </row>
    <row r="13" spans="1:100">
      <c r="B13" s="119"/>
      <c r="G13" s="93"/>
    </row>
    <row r="14" spans="1:100">
      <c r="G14" s="93"/>
    </row>
    <row r="15" spans="1:100">
      <c r="G15" s="93"/>
    </row>
    <row r="16" spans="1:100">
      <c r="G16" s="93"/>
    </row>
    <row r="17" spans="7:7">
      <c r="G17" s="93"/>
    </row>
    <row r="18" spans="7:7">
      <c r="G18" s="93"/>
    </row>
  </sheetData>
  <sheetProtection algorithmName="SHA-512" hashValue="FGAlRERUaCBsxRGOpP9AHo2YGabqAE1REa9ohdfqVhMcvIejH+YPJWiy1CjfDMKi0qJIX8fO29B6j4lzAcOGbQ==" saltValue="BikjY3clOrP155UpMT+/UQ==" spinCount="100000" sheet="1" objects="1" scenarios="1" formatColumns="0" formatRows="0" autoFilter="0"/>
  <mergeCells count="6">
    <mergeCell ref="B1:F1"/>
    <mergeCell ref="B4:K4"/>
    <mergeCell ref="L4:N4"/>
    <mergeCell ref="A2:A3"/>
    <mergeCell ref="C2:N2"/>
    <mergeCell ref="B3:N3"/>
  </mergeCells>
  <phoneticPr fontId="4" type="noConversion"/>
  <conditionalFormatting sqref="B3">
    <cfRule type="containsText" dxfId="68" priority="1" operator="containsText" text="not applicable">
      <formula>NOT(ISERROR(SEARCH("not applicable",B3)))</formula>
    </cfRule>
  </conditionalFormatting>
  <conditionalFormatting sqref="B10:N10">
    <cfRule type="expression" dxfId="67" priority="4">
      <formula>ISNUMBER(SEARCH("error",B10))</formula>
    </cfRule>
  </conditionalFormatting>
  <conditionalFormatting sqref="B12:N12">
    <cfRule type="expression" dxfId="66" priority="2">
      <formula>MOD(ROW(),2)=0</formula>
    </cfRule>
  </conditionalFormatting>
  <dataValidations count="2">
    <dataValidation type="whole" allowBlank="1" showDropDown="1" showInputMessage="1" showErrorMessage="1" error="Please enter a valid Integer" sqref="B11 G11:L11 D11:E11" xr:uid="{2F8899D2-A60F-40CC-873B-0D1A1C04E238}">
      <formula1>-999999999999999</formula1>
      <formula2>999999999999999</formula2>
    </dataValidation>
    <dataValidation type="decimal" allowBlank="1" showDropDown="1" showInputMessage="1" showErrorMessage="1" error="Please enter a valid Monetary value" sqref="C11 M11:N11 F11" xr:uid="{062D6670-730A-4B8A-8729-AF764C053A52}">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DAF47-F259-4576-82C2-5BF69FAA2716}">
  <sheetPr codeName="Sheet14"/>
  <dimension ref="A1:CV12"/>
  <sheetViews>
    <sheetView zoomScale="80" zoomScaleNormal="80" workbookViewId="0">
      <selection activeCell="B11" sqref="B11"/>
    </sheetView>
  </sheetViews>
  <sheetFormatPr defaultColWidth="15.453125" defaultRowHeight="14.5"/>
  <cols>
    <col min="1" max="1" width="21.54296875" style="54" customWidth="1"/>
    <col min="2" max="2" width="27.7265625" style="12" customWidth="1"/>
    <col min="3" max="4" width="27.7265625" style="93" customWidth="1"/>
    <col min="5" max="5" width="30" style="12" bestFit="1" customWidth="1"/>
    <col min="6" max="16384" width="15.453125" style="12"/>
  </cols>
  <sheetData>
    <row r="1" spans="1:100" s="54" customFormat="1" ht="2.25" customHeight="1">
      <c r="A1" s="51"/>
      <c r="B1" s="179"/>
      <c r="C1" s="180"/>
      <c r="D1" s="179"/>
      <c r="E1" s="12"/>
      <c r="F1" s="12"/>
      <c r="G1" s="12"/>
      <c r="H1" s="12"/>
      <c r="I1" s="12"/>
      <c r="J1" s="12"/>
      <c r="K1" s="12"/>
      <c r="L1" s="12"/>
      <c r="M1" s="12"/>
      <c r="N1" s="12"/>
      <c r="O1" s="12"/>
      <c r="P1" s="12"/>
      <c r="Q1" s="12"/>
      <c r="R1" s="12"/>
      <c r="S1" s="12"/>
      <c r="T1" s="12"/>
      <c r="U1" s="12"/>
      <c r="V1" s="12"/>
      <c r="W1" s="12"/>
      <c r="X1" s="12"/>
      <c r="Y1" s="12"/>
      <c r="Z1" s="12"/>
    </row>
    <row r="2" spans="1:100" ht="75.75" customHeight="1">
      <c r="A2" s="170" t="s">
        <v>74</v>
      </c>
      <c r="B2" s="55" t="s">
        <v>222</v>
      </c>
      <c r="C2" s="177" t="s">
        <v>223</v>
      </c>
      <c r="D2" s="182"/>
      <c r="E2" s="177"/>
      <c r="F2" s="13"/>
      <c r="G2" s="13"/>
      <c r="H2" s="13"/>
      <c r="I2" s="13"/>
      <c r="J2" s="13"/>
      <c r="K2" s="13"/>
      <c r="L2" s="13"/>
      <c r="M2" s="13"/>
      <c r="N2" s="13"/>
      <c r="O2" s="13"/>
      <c r="P2" s="13"/>
      <c r="Q2" s="13"/>
      <c r="R2" s="13"/>
      <c r="S2" s="13"/>
      <c r="T2" s="13"/>
      <c r="U2" s="13"/>
      <c r="V2" s="13"/>
      <c r="W2" s="13"/>
      <c r="X2" s="13"/>
      <c r="Y2" s="13"/>
    </row>
    <row r="3" spans="1:100" s="57" customFormat="1" ht="76.5" customHeight="1">
      <c r="A3" s="170"/>
      <c r="B3" s="184" t="str">
        <f ca="1">IF(VLOOKUP(B2,DataQualityDashboard!$B:$K,4,FALSE)="No","Template not applicable, according to your reply to datapoint "&amp;VLOOKUP(B2,DataQualityDashboard!$B:$K,5,FALSE),"")</f>
        <v/>
      </c>
      <c r="C3" s="184"/>
      <c r="D3" s="184"/>
      <c r="E3" s="184"/>
      <c r="F3" s="113"/>
    </row>
    <row r="4" spans="1:100" s="54" customFormat="1" ht="24" customHeight="1">
      <c r="A4" s="58" t="s">
        <v>76</v>
      </c>
      <c r="B4" s="174" t="s">
        <v>92</v>
      </c>
      <c r="C4" s="174"/>
      <c r="D4" s="175"/>
      <c r="E4" s="176"/>
      <c r="F4" s="12"/>
      <c r="G4" s="12"/>
      <c r="H4" s="12"/>
      <c r="I4" s="12"/>
      <c r="J4" s="12"/>
      <c r="K4" s="12"/>
      <c r="L4" s="12"/>
      <c r="M4" s="12"/>
      <c r="N4" s="12"/>
      <c r="O4" s="12"/>
      <c r="P4" s="12"/>
      <c r="Q4" s="12"/>
      <c r="R4" s="12"/>
      <c r="S4" s="12"/>
      <c r="T4" s="12"/>
      <c r="U4" s="12"/>
      <c r="V4" s="12"/>
      <c r="W4" s="12"/>
      <c r="X4" s="12"/>
      <c r="Y4" s="12"/>
      <c r="Z4" s="12"/>
    </row>
    <row r="5" spans="1:100" s="13" customFormat="1" ht="78.75" customHeight="1">
      <c r="A5" s="3" t="s">
        <v>80</v>
      </c>
      <c r="B5" s="109" t="s">
        <v>224</v>
      </c>
      <c r="C5" s="109" t="s">
        <v>225</v>
      </c>
      <c r="D5" s="110" t="s">
        <v>226</v>
      </c>
      <c r="E5" s="114" t="s">
        <v>227</v>
      </c>
    </row>
    <row r="6" spans="1:100" ht="21" customHeight="1">
      <c r="A6" s="3" t="s">
        <v>107</v>
      </c>
      <c r="B6" s="68" t="s">
        <v>108</v>
      </c>
      <c r="C6" s="69" t="s">
        <v>109</v>
      </c>
      <c r="D6" s="112" t="s">
        <v>110</v>
      </c>
      <c r="E6" s="74" t="s">
        <v>111</v>
      </c>
    </row>
    <row r="7" spans="1:100" s="14" customFormat="1" ht="15" customHeight="1">
      <c r="A7" s="3" t="s">
        <v>137</v>
      </c>
      <c r="B7" s="76" t="s">
        <v>177</v>
      </c>
      <c r="C7" s="76" t="s">
        <v>177</v>
      </c>
      <c r="D7" s="77" t="s">
        <v>177</v>
      </c>
      <c r="E7" s="81" t="s">
        <v>176</v>
      </c>
      <c r="F7" s="12"/>
      <c r="G7" s="12"/>
      <c r="H7" s="12"/>
      <c r="I7" s="12"/>
      <c r="J7" s="12"/>
      <c r="K7" s="12"/>
      <c r="L7" s="12"/>
      <c r="M7" s="12"/>
      <c r="N7" s="12"/>
      <c r="O7" s="12"/>
      <c r="P7" s="12"/>
      <c r="Q7" s="12"/>
      <c r="R7" s="12"/>
      <c r="S7" s="12"/>
      <c r="T7" s="12"/>
      <c r="U7" s="12"/>
      <c r="V7" s="12"/>
      <c r="W7" s="12"/>
      <c r="X7" s="12"/>
      <c r="Y7" s="12"/>
      <c r="Z7" s="12"/>
    </row>
    <row r="8" spans="1:100" ht="15" customHeight="1">
      <c r="A8" s="3" t="s">
        <v>138</v>
      </c>
      <c r="B8" s="76" t="s">
        <v>189</v>
      </c>
      <c r="C8" s="76" t="s">
        <v>189</v>
      </c>
      <c r="D8" s="77" t="s">
        <v>228</v>
      </c>
      <c r="E8" s="81" t="s">
        <v>178</v>
      </c>
    </row>
    <row r="9" spans="1:100" ht="20.149999999999999" customHeight="1">
      <c r="A9" s="7" t="s">
        <v>144</v>
      </c>
      <c r="B9" s="76"/>
      <c r="C9" s="76"/>
      <c r="D9" s="77"/>
      <c r="E9" s="81"/>
    </row>
    <row r="10" spans="1:100" s="13" customFormat="1" ht="98.25" customHeight="1">
      <c r="A10" s="3" t="s">
        <v>145</v>
      </c>
      <c r="B10" s="83" t="str">
        <f>IFERROR(LOOKUP(2, 1/((Validations_ext!$B$2:$B$1922=$B$2)*(Validations_ext!$C$2:$C$1922=$B6)), Validations_ext!$J$2:$J$1922), "OK")</f>
        <v>OK</v>
      </c>
      <c r="C10" s="83" t="str">
        <f>IFERROR(LOOKUP(2, 1/((Validations_ext!$B$2:$B$1922=$B$2)*(Validations_ext!$C$2:$C$1922=$C6)), Validations_ext!$J$2:$J$1922), "OK")</f>
        <v>OK</v>
      </c>
      <c r="D10" s="85" t="str">
        <f>IFERROR(LOOKUP(2, 1/((Validations_ext!$B$2:$B$1922=$B$2)*(Validations_ext!$C$2:$C$1922=$D6)), Validations_ext!$J$2:$J$1922), "OK")</f>
        <v>OK</v>
      </c>
      <c r="E10" s="89" t="str">
        <f>IFERROR(LOOKUP(2, 1/((Validations_ext!$B$2:$B$1922=$B$2)*(Validations_ext!$C$2:$C$1922=$E6)), Validations_ext!$J$2:$J$1922), "OK")</f>
        <v>OK</v>
      </c>
      <c r="F10" s="12"/>
      <c r="G10" s="12"/>
      <c r="H10" s="12"/>
      <c r="I10" s="12"/>
      <c r="J10" s="12"/>
      <c r="K10" s="12"/>
      <c r="L10" s="12"/>
      <c r="M10" s="12"/>
      <c r="N10" s="12"/>
      <c r="O10" s="12"/>
      <c r="P10" s="12"/>
      <c r="Q10" s="12"/>
      <c r="R10" s="12"/>
      <c r="S10" s="12"/>
      <c r="T10" s="12"/>
      <c r="U10" s="12"/>
      <c r="V10" s="12"/>
      <c r="W10" s="12"/>
      <c r="X10" s="12"/>
      <c r="Y10" s="12"/>
      <c r="Z10" s="12"/>
      <c r="AA10" s="12"/>
      <c r="AB10" s="12"/>
      <c r="AC10" s="12"/>
    </row>
    <row r="11" spans="1:100" ht="31.5" customHeight="1">
      <c r="A11" s="2" t="s">
        <v>146</v>
      </c>
      <c r="B11" s="5"/>
      <c r="C11" s="5"/>
      <c r="D11" s="5"/>
      <c r="E11" s="4"/>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row>
    <row r="12" spans="1:100" ht="15" customHeight="1">
      <c r="B12" s="120"/>
      <c r="C12" s="12"/>
      <c r="D12" s="12"/>
    </row>
  </sheetData>
  <sheetProtection algorithmName="SHA-512" hashValue="MjYBkqyerFMXlKaoq2nkh1RegwsXFJSoSopimAMovZFVH9bhWe4RJuVNhHc9rzTLc8yvqo9XpQ3fvKu5EKSYtw==" saltValue="ASCZl6xaKT97Jgj4BNJO4g==" spinCount="100000" sheet="1" objects="1" scenarios="1" formatColumns="0" formatRows="0" autoFilter="0"/>
  <mergeCells count="5">
    <mergeCell ref="B1:D1"/>
    <mergeCell ref="B4:E4"/>
    <mergeCell ref="C2:E2"/>
    <mergeCell ref="A2:A3"/>
    <mergeCell ref="B3:E3"/>
  </mergeCells>
  <phoneticPr fontId="4" type="noConversion"/>
  <conditionalFormatting sqref="B3">
    <cfRule type="containsText" dxfId="65" priority="1" operator="containsText" text="not applicable">
      <formula>NOT(ISERROR(SEARCH("not applicable",B3)))</formula>
    </cfRule>
  </conditionalFormatting>
  <conditionalFormatting sqref="B10:E10">
    <cfRule type="expression" dxfId="64" priority="4">
      <formula>ISNUMBER(SEARCH("error",B10))</formula>
    </cfRule>
  </conditionalFormatting>
  <conditionalFormatting sqref="B12:E12">
    <cfRule type="expression" dxfId="63" priority="2">
      <formula>MOD(ROW(),2)=0</formula>
    </cfRule>
  </conditionalFormatting>
  <dataValidations count="3">
    <dataValidation type="decimal" allowBlank="1" showDropDown="1" showInputMessage="1" showErrorMessage="1" error="Please enter a valid Monetary value" sqref="B11:C11" xr:uid="{D4161CEC-7345-4E9B-B44B-F90FDD36A7D3}">
      <formula1>-999999999999999</formula1>
      <formula2>999999999999999</formula2>
    </dataValidation>
    <dataValidation type="decimal" allowBlank="1" showDropDown="1" showInputMessage="1" showErrorMessage="1" error="Please enter the % as a decimal number between 0 and 1." sqref="D11" xr:uid="{05A3DB0E-44A7-41FF-A709-3C9FD0C0EDBB}">
      <formula1>0</formula1>
      <formula2>1</formula2>
    </dataValidation>
    <dataValidation type="whole" allowBlank="1" showDropDown="1" showInputMessage="1" showErrorMessage="1" error="Please enter a valid Integer" sqref="E11" xr:uid="{87A4AFE2-214B-49C6-B7F5-14364CE5FB5F}">
      <formula1>-999999999999999</formula1>
      <formula2>999999999999999</formula2>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2 8 8 f 8 c c 9 - 2 f 0 7 - 4 3 3 c - a f c d - 4 3 1 1 6 4 a d 0 d 9 3 "   x m l n s = " h t t p : / / s c h e m a s . m i c r o s o f t . c o m / D a t a M a s h u p " > A A A A A B U D A A B Q S w M E F A A C A A g A A w Z X X E G 4 A 7 + l A A A A 9 g A A A B I A H A B D b 2 5 m a W c v U G F j a 2 F n Z S 5 4 b W w g o h g A K K A U A A A A A A A A A A A A A A A A A A A A A A A A A A A A h Y + x D o I w G I R f h X S n L S U m h P y U w V U S E 6 J x b U q F R i i G F s u 7 O f h I v o I Y R d 0 c 7 + 6 7 5 O 5 + v U E + d W 1 w U Y P V v c l Q h C k K l J F 9 p U 2 d o d E d w w T l H L Z C n k S t g h k 2 N p 2 s z l D j 3 D k l x H u P f Y z 7 o S a M 0 o g c i k 0 p G 9 W J U B v r h J E K f V r V / x b i s H + N 4 Q x H q w j H L M E U y G J C o c 0 X Y P P e Z / p j w n p s 3 T g o r k y 4 K 4 E s E s j 7 A 3 8 A U E s D B B Q A A g A I A A M G V 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D B l d c K I p H u A 4 A A A A R A A A A E w A c A E Z v c m 1 1 b G F z L 1 N l Y 3 R p b 2 4 x L m 0 g o h g A K K A U A A A A A A A A A A A A A A A A A A A A A A A A A A A A K 0 5 N L s n M z 1 M I h t C G 1 g B Q S w E C L Q A U A A I A C A A D B l d c Q b g D v 6 U A A A D 2 A A A A E g A A A A A A A A A A A A A A A A A A A A A A Q 2 9 u Z m l n L 1 B h Y 2 t h Z 2 U u e G 1 s U E s B A i 0 A F A A C A A g A A w Z X X A / K 6 a u k A A A A 6 Q A A A B M A A A A A A A A A A A A A A A A A 8 Q A A A F t D b 2 5 0 Z W 5 0 X 1 R 5 c G V z X S 5 4 b W x Q S w E C L Q A U A A I A C A A D B l d c 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T h G p W A k s X k m z h s v X H y A F 3 w A A A A A C A A A A A A A Q Z g A A A A E A A C A A A A D e j 6 4 + E 7 R U Q V 8 d U u + 5 Q f 7 L C 9 K q o z a F Y x D E 6 t l 0 + R 5 a b A A A A A A O g A A A A A I A A C A A A A D Z 9 K 9 A M x R m f E M h T Z c + G 0 / g L 7 H l G O P x R T E y 4 U W U K f m 3 Y l A A A A B 9 + 4 n R P / G n l L h D Y u Z 7 H m q W j + c 3 k x 9 x z 2 2 v J t 5 h W + Z M 5 g K t M i V G L r Q e T y x x 2 Z L l x P t 2 b q S 2 U m c c s z Q F E Z K 3 0 I x 2 k t l Y H N / y B 3 3 X S 6 3 l L d m A Z 0 A A A A B k w g 6 K R k e 6 M T + 3 5 S G w i b 6 G r 5 L y b Z 4 r + a M 4 x r + s x 5 + T U 5 N 3 3 t i C Q n L G s 1 l 1 j y u M 4 n h I 6 A N 1 O q j X Z 5 M D 1 p 9 j M N V d < / 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C85853B736D54B8DF6E6FF60764B9D" ma:contentTypeVersion="13" ma:contentTypeDescription="Create a new document." ma:contentTypeScope="" ma:versionID="1aed407168f1d826463dd780193fe735">
  <xsd:schema xmlns:xsd="http://www.w3.org/2001/XMLSchema" xmlns:xs="http://www.w3.org/2001/XMLSchema" xmlns:p="http://schemas.microsoft.com/office/2006/metadata/properties" xmlns:ns2="62660c73-52b6-4363-a498-5d781a326b83" xmlns:ns3="365368f9-2612-4a3e-822d-48a326a8462b" targetNamespace="http://schemas.microsoft.com/office/2006/metadata/properties" ma:root="true" ma:fieldsID="20dd476a61259522e13f196a918f4a6b" ns2:_="" ns3:_="">
    <xsd:import namespace="62660c73-52b6-4363-a498-5d781a326b83"/>
    <xsd:import namespace="365368f9-2612-4a3e-822d-48a326a8462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660c73-52b6-4363-a498-5d781a326b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9b07c00-5cc5-4fb4-ab9a-8582a6b03d3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68f9-2612-4a3e-822d-48a326a8462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4e5fed8-41bb-498d-9043-fa7eb6b8dec4}" ma:internalName="TaxCatchAll" ma:showField="CatchAllData" ma:web="365368f9-2612-4a3e-822d-48a326a846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62660c73-52b6-4363-a498-5d781a326b83">
      <Terms xmlns="http://schemas.microsoft.com/office/infopath/2007/PartnerControls"/>
    </lcf76f155ced4ddcb4097134ff3c332f>
    <TaxCatchAll xmlns="365368f9-2612-4a3e-822d-48a326a8462b" xsi:nil="true"/>
  </documentManagement>
</p:properties>
</file>

<file path=customXml/itemProps1.xml><?xml version="1.0" encoding="utf-8"?>
<ds:datastoreItem xmlns:ds="http://schemas.openxmlformats.org/officeDocument/2006/customXml" ds:itemID="{7B2BD06C-3B58-40BC-804A-8E815FECC18A}">
  <ds:schemaRefs>
    <ds:schemaRef ds:uri="http://schemas.microsoft.com/DataMashup"/>
  </ds:schemaRefs>
</ds:datastoreItem>
</file>

<file path=customXml/itemProps2.xml><?xml version="1.0" encoding="utf-8"?>
<ds:datastoreItem xmlns:ds="http://schemas.openxmlformats.org/officeDocument/2006/customXml" ds:itemID="{BEBFD6CF-4356-44CD-887E-BA1A12308A6F}">
  <ds:schemaRefs>
    <ds:schemaRef ds:uri="http://schemas.microsoft.com/sharepoint/v3/contenttype/forms"/>
  </ds:schemaRefs>
</ds:datastoreItem>
</file>

<file path=customXml/itemProps3.xml><?xml version="1.0" encoding="utf-8"?>
<ds:datastoreItem xmlns:ds="http://schemas.openxmlformats.org/officeDocument/2006/customXml" ds:itemID="{906EE02A-6510-4529-A500-097FDCDC010A}"/>
</file>

<file path=customXml/itemProps4.xml><?xml version="1.0" encoding="utf-8"?>
<ds:datastoreItem xmlns:ds="http://schemas.openxmlformats.org/officeDocument/2006/customXml" ds:itemID="{371681D7-CF6C-4F75-9333-5E0F2FD58178}">
  <ds:schemaRefs>
    <ds:schemaRef ds:uri="http://purl.org/dc/terms/"/>
    <ds:schemaRef ds:uri="http://schemas.microsoft.com/office/infopath/2007/PartnerControls"/>
    <ds:schemaRef ds:uri="http://purl.org/dc/dcmitype/"/>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182561d0-3bdd-4371-8106-e44c074d9fcb"/>
    <ds:schemaRef ds:uri="http://www.w3.org/XML/1998/namespace"/>
  </ds:schemaRefs>
</ds:datastoreItem>
</file>

<file path=docMetadata/LabelInfo.xml><?xml version="1.0" encoding="utf-8"?>
<clbl:labelList xmlns:clbl="http://schemas.microsoft.com/office/2020/mipLabelMetadata">
  <clbl:label id="{5c7eb9de-735b-4a68-8fe4-c9c62709b012}" enabled="1" method="Standard" siteId="{3bacb4ff-f1a2-4c92-b96c-e99fec826b6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11</vt:i4>
      </vt:variant>
    </vt:vector>
  </HeadingPairs>
  <TitlesOfParts>
    <vt:vector size="46" baseType="lpstr">
      <vt:lpstr>DataQualityDashboard</vt:lpstr>
      <vt:lpstr>AML.01.01</vt:lpstr>
      <vt:lpstr>AML.01.02</vt:lpstr>
      <vt:lpstr>AML.02.01</vt:lpstr>
      <vt:lpstr>AML.03.01</vt:lpstr>
      <vt:lpstr>AML.03.02</vt:lpstr>
      <vt:lpstr>AML.03.03</vt:lpstr>
      <vt:lpstr>AML.03.04</vt:lpstr>
      <vt:lpstr>AML.03.05</vt:lpstr>
      <vt:lpstr>AML.03.06</vt:lpstr>
      <vt:lpstr>AML.04.01</vt:lpstr>
      <vt:lpstr>AML.04.02</vt:lpstr>
      <vt:lpstr>AML.04.03</vt:lpstr>
      <vt:lpstr>AML.04.04</vt:lpstr>
      <vt:lpstr>AML.04.05</vt:lpstr>
      <vt:lpstr>AML.04.06</vt:lpstr>
      <vt:lpstr>AML.04.07</vt:lpstr>
      <vt:lpstr>AML.04.08</vt:lpstr>
      <vt:lpstr>AML.04.09</vt:lpstr>
      <vt:lpstr>AML.04.10</vt:lpstr>
      <vt:lpstr>AML.04.11</vt:lpstr>
      <vt:lpstr>AML.04.12</vt:lpstr>
      <vt:lpstr>AML.04.13</vt:lpstr>
      <vt:lpstr>AML.04.14</vt:lpstr>
      <vt:lpstr>AML.05.01</vt:lpstr>
      <vt:lpstr>AML.06.01</vt:lpstr>
      <vt:lpstr>AML.07.01</vt:lpstr>
      <vt:lpstr>AML.07.02</vt:lpstr>
      <vt:lpstr>AML.07.03</vt:lpstr>
      <vt:lpstr>AML.07.04</vt:lpstr>
      <vt:lpstr>AML.07.05</vt:lpstr>
      <vt:lpstr>AML.07.06</vt:lpstr>
      <vt:lpstr>AML.07.07</vt:lpstr>
      <vt:lpstr>Lists</vt:lpstr>
      <vt:lpstr>Validations_ext</vt:lpstr>
      <vt:lpstr>LIST_AMLA_00001</vt:lpstr>
      <vt:lpstr>LIST_AMLA_00002</vt:lpstr>
      <vt:lpstr>LIST_AMLA_00003</vt:lpstr>
      <vt:lpstr>LIST_AMLA_00004</vt:lpstr>
      <vt:lpstr>LIST_AMLA_00005</vt:lpstr>
      <vt:lpstr>LIST_AMLA_00006</vt:lpstr>
      <vt:lpstr>LIST_AMLA_00007</vt:lpstr>
      <vt:lpstr>LIST_AMLA_00008</vt:lpstr>
      <vt:lpstr>LIST_AMLA_00009</vt:lpstr>
      <vt:lpstr>LIST_AMLA_00010</vt:lpstr>
      <vt:lpstr>LIST_AMLA_00011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MÜLLER David Frank (AMLA)</dc:creator>
  <cp:keywords/>
  <dc:description/>
  <cp:lastModifiedBy>BROCHARD Pierre (AMLA)</cp:lastModifiedBy>
  <cp:revision/>
  <dcterms:created xsi:type="dcterms:W3CDTF">2015-06-05T18:17:20Z</dcterms:created>
  <dcterms:modified xsi:type="dcterms:W3CDTF">2026-04-17T11:57:04Z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0x010100A1C85853B736D54B8DF6E6FF60764B9D</vt:lpwstr>
  </property>
  <property fmtid="{D5CDD505-2E9C-101B-9397-08002B2CF9AE}" pid="3" name="MSIP_Label_d5bd0209-b4c6-43d7-bad4-1eb1b6095fad_Enabled">
    <vt:lpwstr>true</vt:lpwstr>
  </property>
  <property fmtid="{D5CDD505-2E9C-101B-9397-08002B2CF9AE}" pid="4" name="MSIP_Label_d5bd0209-b4c6-43d7-bad4-1eb1b6095fad_SetDate">
    <vt:lpwstr>2025-12-09T08:00:53Z</vt:lpwstr>
  </property>
  <property fmtid="{D5CDD505-2E9C-101B-9397-08002B2CF9AE}" pid="5" name="MSIP_Label_d5bd0209-b4c6-43d7-bad4-1eb1b6095fad_Method">
    <vt:lpwstr>Standard</vt:lpwstr>
  </property>
  <property fmtid="{D5CDD505-2E9C-101B-9397-08002B2CF9AE}" pid="6" name="MSIP_Label_d5bd0209-b4c6-43d7-bad4-1eb1b6095fad_Name">
    <vt:lpwstr>AMLA Regular</vt:lpwstr>
  </property>
  <property fmtid="{D5CDD505-2E9C-101B-9397-08002B2CF9AE}" pid="7" name="MSIP_Label_d5bd0209-b4c6-43d7-bad4-1eb1b6095fad_SiteId">
    <vt:lpwstr>56c0f15b-8d67-496c-b187-9de88d4ddbc3</vt:lpwstr>
  </property>
  <property fmtid="{D5CDD505-2E9C-101B-9397-08002B2CF9AE}" pid="8" name="MSIP_Label_d5bd0209-b4c6-43d7-bad4-1eb1b6095fad_ActionId">
    <vt:lpwstr>3eea3f28-2b32-40e8-894e-7a78d6a5653b</vt:lpwstr>
  </property>
  <property fmtid="{D5CDD505-2E9C-101B-9397-08002B2CF9AE}" pid="9" name="MSIP_Label_d5bd0209-b4c6-43d7-bad4-1eb1b6095fad_ContentBits">
    <vt:lpwstr>0</vt:lpwstr>
  </property>
  <property fmtid="{D5CDD505-2E9C-101B-9397-08002B2CF9AE}" pid="10" name="MSIP_Label_d5bd0209-b4c6-43d7-bad4-1eb1b6095fad_Tag">
    <vt:lpwstr>10, 3, 0, 2</vt:lpwstr>
  </property>
</Properties>
</file>